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smurphy\Documents\GitHub\ia-site\files\tools\"/>
    </mc:Choice>
  </mc:AlternateContent>
  <xr:revisionPtr revIDLastSave="0" documentId="13_ncr:1_{BA7FA27C-B672-4C99-B626-54F850EAC452}" xr6:coauthVersionLast="47" xr6:coauthVersionMax="47" xr10:uidLastSave="{00000000-0000-0000-0000-000000000000}"/>
  <bookViews>
    <workbookView xWindow="-120" yWindow="-120" windowWidth="29040" windowHeight="15840" xr2:uid="{152CF19C-3A52-4C67-8655-AA957EE0940B}"/>
  </bookViews>
  <sheets>
    <sheet name="Example TIC cashflows" sheetId="1" r:id="rId1"/>
    <sheet name="Mortgage calculations" sheetId="2" state="veryHidden" r:id="rId2"/>
  </sheets>
  <externalReferences>
    <externalReference r:id="rId3"/>
  </externalReferences>
  <definedNames>
    <definedName name="adsfadsf">-PMT(Interest_Rate/12,Number_of_Payments,Loan_Amount)</definedName>
    <definedName name="adsfasdfadf">-FV(Interest_Rate/12,Payment_Number,-adsfadsf,Loan_Amount)</definedName>
    <definedName name="asdf">-IPMT(Interest_Rate/12,Payment_Number,Number_of_Payments,Loan_Amount)</definedName>
    <definedName name="Beginning_Balance">-FV(Interest_Rate/12,Payment_Number-1,-Monthly_Payment,Loan_Amount)</definedName>
    <definedName name="Ending_Balance">-FV(Interest_Rate/12,Payment_Number,-Monthly_Payment,Loan_Amount)</definedName>
    <definedName name="Header_Row">ROW('[1]Loan Calculator'!$15:$15)</definedName>
    <definedName name="Interest">-IPMT(Interest_Rate/12,Payment_Number,Number_of_Payments,Loan_Amount)</definedName>
    <definedName name="Interest_Rate">'[1]Loan Calculator'!$E$5</definedName>
    <definedName name="Last_Row">IF(Values_Entered,Header_Row+Number_of_Payments,Header_Row)</definedName>
    <definedName name="Loan_Amount">'[1]Loan Calculator'!$E$4</definedName>
    <definedName name="Loan_Not_Paid">IF(Payment_Number&lt;=Number_of_Payments,1,0)</definedName>
    <definedName name="Loan_Start">'[1]Loan Calculator'!$E$7</definedName>
    <definedName name="Loan_Years">'[1]Loan Calculator'!$E$6</definedName>
    <definedName name="Monthly_Payment">-PMT(Interest_Rate/12,Number_of_Payments,Loan_Amount)</definedName>
    <definedName name="Number_of_Payments">'[1]Loan Calculator'!$E$10</definedName>
    <definedName name="Payment_Date">DATE(YEAR(Loan_Start),MONTH(Loan_Start)+Payment_Number,DAY(Loan_Start))</definedName>
    <definedName name="Payment_Number">ROW()-Header_Row</definedName>
    <definedName name="Principal">-PPMT(Interest_Rate/12,Payment_Number,Number_of_Payments,Loan_Amount)</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 l="1"/>
  <c r="G33" i="1"/>
  <c r="D15" i="1"/>
  <c r="E15" i="1" s="1"/>
  <c r="F15" i="1" s="1"/>
  <c r="G15" i="1" s="1"/>
  <c r="H15" i="1" l="1"/>
  <c r="I15" i="1" s="1"/>
  <c r="J15" i="1" s="1"/>
  <c r="K15" i="1" s="1"/>
  <c r="L15" i="1" s="1"/>
  <c r="M15" i="1" s="1"/>
  <c r="N15" i="1" l="1"/>
  <c r="M23" i="1"/>
  <c r="M26" i="1"/>
  <c r="M22" i="1"/>
  <c r="M25" i="1"/>
  <c r="M21" i="1"/>
  <c r="M24" i="1"/>
  <c r="O15" i="1" l="1"/>
  <c r="N23" i="1"/>
  <c r="N16" i="1"/>
  <c r="N26" i="1"/>
  <c r="N22" i="1"/>
  <c r="N17" i="1"/>
  <c r="N20" i="1"/>
  <c r="N18" i="1"/>
  <c r="N21" i="1"/>
  <c r="N24" i="1"/>
  <c r="N25" i="1"/>
  <c r="N19" i="1"/>
  <c r="P15" i="1" l="1"/>
  <c r="O16" i="1"/>
  <c r="O26" i="1"/>
  <c r="O22" i="1"/>
  <c r="O17" i="1"/>
  <c r="O20" i="1"/>
  <c r="O25" i="1"/>
  <c r="O19" i="1"/>
  <c r="O24" i="1"/>
  <c r="O18" i="1"/>
  <c r="O23" i="1"/>
  <c r="O21" i="1"/>
  <c r="Q15" i="1" l="1"/>
  <c r="P21" i="1"/>
  <c r="P26" i="1"/>
  <c r="P22" i="1"/>
  <c r="P17" i="1"/>
  <c r="P25" i="1"/>
  <c r="P19" i="1"/>
  <c r="P24" i="1"/>
  <c r="P18" i="1"/>
  <c r="P23" i="1"/>
  <c r="P16" i="1"/>
  <c r="P20" i="1"/>
  <c r="R15" i="1" l="1"/>
  <c r="Q26" i="1"/>
  <c r="Q22" i="1"/>
  <c r="Q17" i="1"/>
  <c r="Q21" i="1"/>
  <c r="Q25" i="1"/>
  <c r="Q19" i="1"/>
  <c r="Q16" i="1"/>
  <c r="Q20" i="1"/>
  <c r="Q24" i="1"/>
  <c r="Q18" i="1"/>
  <c r="Q23" i="1"/>
  <c r="S15" i="1" l="1"/>
  <c r="R17" i="1"/>
  <c r="R25" i="1"/>
  <c r="R19" i="1"/>
  <c r="R21" i="1"/>
  <c r="R20" i="1"/>
  <c r="R24" i="1"/>
  <c r="R18" i="1"/>
  <c r="R23" i="1"/>
  <c r="R26" i="1"/>
  <c r="R22" i="1"/>
  <c r="R16" i="1"/>
  <c r="T15" i="1" l="1"/>
  <c r="S25" i="1"/>
  <c r="S19" i="1"/>
  <c r="S20" i="1"/>
  <c r="S21" i="1"/>
  <c r="S24" i="1"/>
  <c r="S18" i="1"/>
  <c r="S17" i="1"/>
  <c r="S16" i="1"/>
  <c r="S26" i="1"/>
  <c r="S23" i="1"/>
  <c r="S22" i="1"/>
  <c r="U15" i="1" l="1"/>
  <c r="T25" i="1"/>
  <c r="T19" i="1"/>
  <c r="T20" i="1"/>
  <c r="T24" i="1"/>
  <c r="T18" i="1"/>
  <c r="T21" i="1"/>
  <c r="T16" i="1"/>
  <c r="T22" i="1"/>
  <c r="T17" i="1"/>
  <c r="T23" i="1"/>
  <c r="T26" i="1"/>
  <c r="D4" i="2"/>
  <c r="G4" i="2" s="1"/>
  <c r="V15" i="1" l="1"/>
  <c r="U20" i="1"/>
  <c r="U24" i="1"/>
  <c r="U18" i="1"/>
  <c r="U26" i="1"/>
  <c r="U22" i="1"/>
  <c r="U25" i="1"/>
  <c r="U23" i="1"/>
  <c r="U21" i="1"/>
  <c r="U17" i="1"/>
  <c r="U16" i="1"/>
  <c r="U19" i="1"/>
  <c r="E5"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W15" i="1" l="1"/>
  <c r="V20" i="1"/>
  <c r="V24" i="1"/>
  <c r="V18" i="1"/>
  <c r="V23" i="1"/>
  <c r="V25" i="1"/>
  <c r="V16" i="1"/>
  <c r="V26" i="1"/>
  <c r="V22" i="1"/>
  <c r="V19" i="1"/>
  <c r="V21" i="1"/>
  <c r="V17" i="1"/>
  <c r="H4" i="2"/>
  <c r="D5" i="2" s="1"/>
  <c r="G5" i="2" s="1"/>
  <c r="E6" i="2" s="1"/>
  <c r="F4" i="2"/>
  <c r="X15" i="1" l="1"/>
  <c r="W24" i="1"/>
  <c r="W18" i="1"/>
  <c r="W23" i="1"/>
  <c r="W16" i="1"/>
  <c r="W17" i="1"/>
  <c r="W25" i="1"/>
  <c r="W20" i="1"/>
  <c r="W26" i="1"/>
  <c r="W22" i="1"/>
  <c r="W21" i="1"/>
  <c r="W19" i="1"/>
  <c r="F5" i="2"/>
  <c r="H5" i="2"/>
  <c r="D6" i="2" s="1"/>
  <c r="Y15" i="1" l="1"/>
  <c r="X23" i="1"/>
  <c r="X16" i="1"/>
  <c r="X26" i="1"/>
  <c r="X22" i="1"/>
  <c r="X25" i="1"/>
  <c r="X21" i="1"/>
  <c r="X18" i="1"/>
  <c r="X17" i="1"/>
  <c r="X19" i="1"/>
  <c r="X20" i="1"/>
  <c r="X24" i="1"/>
  <c r="G6" i="2"/>
  <c r="Z15" i="1" l="1"/>
  <c r="Y23" i="1"/>
  <c r="Y16" i="1"/>
  <c r="Y26" i="1"/>
  <c r="Y22" i="1"/>
  <c r="Y19" i="1"/>
  <c r="Y18" i="1"/>
  <c r="Y17" i="1"/>
  <c r="Y25" i="1"/>
  <c r="Y20" i="1"/>
  <c r="Y21" i="1"/>
  <c r="Y24" i="1"/>
  <c r="H6" i="2"/>
  <c r="D7" i="2" s="1"/>
  <c r="G7" i="2" s="1"/>
  <c r="E7" i="2"/>
  <c r="F6" i="2"/>
  <c r="AA15" i="1" l="1"/>
  <c r="Z23" i="1"/>
  <c r="Z16" i="1"/>
  <c r="Z26" i="1"/>
  <c r="Z22" i="1"/>
  <c r="Z17" i="1"/>
  <c r="Z24" i="1"/>
  <c r="Z20" i="1"/>
  <c r="Z18" i="1"/>
  <c r="Z21" i="1"/>
  <c r="Z25" i="1"/>
  <c r="Z19" i="1"/>
  <c r="E8" i="2"/>
  <c r="F7" i="2"/>
  <c r="H7" i="2"/>
  <c r="D8" i="2" s="1"/>
  <c r="G8" i="2" s="1"/>
  <c r="H8" i="2" s="1"/>
  <c r="D9" i="2" s="1"/>
  <c r="G9" i="2" s="1"/>
  <c r="AA16" i="1" l="1"/>
  <c r="AA26" i="1"/>
  <c r="AA22" i="1"/>
  <c r="AA17" i="1"/>
  <c r="AA25" i="1"/>
  <c r="AA19" i="1"/>
  <c r="AA20" i="1"/>
  <c r="AA18" i="1"/>
  <c r="AA23" i="1"/>
  <c r="AA21" i="1"/>
  <c r="AA24" i="1"/>
  <c r="F8" i="2"/>
  <c r="E9" i="2"/>
  <c r="E10" i="2" l="1"/>
  <c r="F9" i="2"/>
  <c r="H9" i="2"/>
  <c r="D10" i="2" s="1"/>
  <c r="G10" i="2" s="1"/>
  <c r="E11" i="2" s="1"/>
  <c r="F10" i="2" l="1"/>
  <c r="H10" i="2"/>
  <c r="D11" i="2" s="1"/>
  <c r="G11" i="2" s="1"/>
  <c r="E12" i="2" s="1"/>
  <c r="H11" i="2" l="1"/>
  <c r="D12" i="2" s="1"/>
  <c r="G12" i="2" s="1"/>
  <c r="E13" i="2" s="1"/>
  <c r="F11" i="2" l="1"/>
  <c r="F12" i="2" l="1"/>
  <c r="H12" i="2"/>
  <c r="D13" i="2" s="1"/>
  <c r="G13" i="2" s="1"/>
  <c r="E14" i="2" s="1"/>
  <c r="F13" i="2" l="1"/>
  <c r="H13" i="2" l="1"/>
  <c r="D14" i="2" s="1"/>
  <c r="G14" i="2" s="1"/>
  <c r="E15" i="2" s="1"/>
  <c r="H14" i="2" l="1"/>
  <c r="D15" i="2" s="1"/>
  <c r="G15" i="2" s="1"/>
  <c r="E16" i="2" s="1"/>
  <c r="F14" i="2"/>
  <c r="F15" i="2"/>
  <c r="H15" i="2" l="1"/>
  <c r="D16" i="2" s="1"/>
  <c r="G16" i="2" l="1"/>
  <c r="H16" i="2"/>
  <c r="D17" i="2" s="1"/>
  <c r="G17" i="2" s="1"/>
  <c r="F16" i="2" l="1"/>
  <c r="E17" i="2"/>
  <c r="E18" i="2" l="1"/>
  <c r="F17" i="2"/>
  <c r="H17" i="2"/>
  <c r="D18" i="2" s="1"/>
  <c r="G18" i="2" s="1"/>
  <c r="E19" i="2" s="1"/>
  <c r="F18" i="2" l="1"/>
  <c r="H18" i="2" l="1"/>
  <c r="D19" i="2" s="1"/>
  <c r="G19" i="2" s="1"/>
  <c r="F19" i="2" l="1"/>
  <c r="E20" i="2"/>
  <c r="H19" i="2"/>
  <c r="D20" i="2" s="1"/>
  <c r="G20" i="2" s="1"/>
  <c r="F20" i="2" s="1"/>
  <c r="E21" i="2" l="1"/>
  <c r="H20" i="2"/>
  <c r="D21" i="2" s="1"/>
  <c r="G21" i="2" s="1"/>
  <c r="E22" i="2" l="1"/>
  <c r="F21" i="2"/>
  <c r="H21" i="2" l="1"/>
  <c r="D22" i="2" s="1"/>
  <c r="G22" i="2" s="1"/>
  <c r="E23" i="2" s="1"/>
  <c r="F22" i="2" l="1"/>
  <c r="H22" i="2"/>
  <c r="D23" i="2" s="1"/>
  <c r="G23" i="2" s="1"/>
  <c r="E24" i="2" s="1"/>
  <c r="F23" i="2" l="1"/>
  <c r="H23" i="2" l="1"/>
  <c r="D24" i="2" s="1"/>
  <c r="G24" i="2" s="1"/>
  <c r="E25" i="2" s="1"/>
  <c r="F24" i="2" l="1"/>
  <c r="H24" i="2"/>
  <c r="D25" i="2" s="1"/>
  <c r="G25" i="2" s="1"/>
  <c r="F25" i="2" s="1"/>
  <c r="E26" i="2" l="1"/>
  <c r="H25" i="2"/>
  <c r="D26" i="2" s="1"/>
  <c r="G26" i="2" s="1"/>
  <c r="E27" i="2" l="1"/>
  <c r="F26" i="2"/>
  <c r="H26" i="2" l="1"/>
  <c r="D27" i="2" s="1"/>
  <c r="G27" i="2" s="1"/>
  <c r="F27" i="2" l="1"/>
  <c r="H27" i="2"/>
  <c r="D28" i="2" l="1"/>
  <c r="G28" i="2" s="1"/>
  <c r="E28" i="2"/>
  <c r="E29" i="2" l="1"/>
  <c r="H28" i="2"/>
  <c r="D29" i="2" s="1"/>
  <c r="G29" i="2" s="1"/>
  <c r="F29" i="2" s="1"/>
  <c r="F28" i="2"/>
  <c r="E30" i="2" l="1"/>
  <c r="H29" i="2"/>
  <c r="D30" i="2" s="1"/>
  <c r="G30" i="2" s="1"/>
  <c r="E31" i="2" l="1"/>
  <c r="H30" i="2"/>
  <c r="D31" i="2" s="1"/>
  <c r="G31" i="2" s="1"/>
  <c r="E32" i="2" l="1"/>
  <c r="F30" i="2"/>
  <c r="F31" i="2" l="1"/>
  <c r="H31" i="2"/>
  <c r="D32" i="2" s="1"/>
  <c r="G32" i="2" s="1"/>
  <c r="E33" i="2" s="1"/>
  <c r="F32" i="2" l="1"/>
  <c r="H32" i="2"/>
  <c r="D33" i="2" s="1"/>
  <c r="G33" i="2" s="1"/>
  <c r="E34" i="2" s="1"/>
  <c r="F33" i="2" l="1"/>
  <c r="H33" i="2" l="1"/>
  <c r="D34" i="2" s="1"/>
  <c r="G34" i="2" s="1"/>
  <c r="E35" i="2" s="1"/>
  <c r="F34" i="2" l="1"/>
  <c r="H34" i="2"/>
  <c r="D35" i="2" s="1"/>
  <c r="G35" i="2" s="1"/>
  <c r="E36" i="2" s="1"/>
  <c r="F35" i="2" l="1"/>
  <c r="H35" i="2" l="1"/>
  <c r="D36" i="2" s="1"/>
  <c r="G36" i="2" s="1"/>
  <c r="E37" i="2" s="1"/>
  <c r="H36" i="2" l="1"/>
  <c r="D37" i="2" s="1"/>
  <c r="G37" i="2" s="1"/>
  <c r="E38" i="2" s="1"/>
  <c r="F36" i="2" l="1"/>
  <c r="F37" i="2" l="1"/>
  <c r="H37" i="2"/>
  <c r="D38" i="2" s="1"/>
  <c r="G38" i="2" s="1"/>
  <c r="E39" i="2" s="1"/>
  <c r="H38" i="2" l="1"/>
  <c r="D39" i="2" s="1"/>
  <c r="G39" i="2" s="1"/>
  <c r="E40" i="2" s="1"/>
  <c r="F38" i="2" l="1"/>
  <c r="F39" i="2" l="1"/>
  <c r="H39" i="2"/>
  <c r="D40" i="2" s="1"/>
  <c r="G40" i="2" s="1"/>
  <c r="E41" i="2" s="1"/>
  <c r="F40" i="2" l="1"/>
  <c r="H40" i="2"/>
  <c r="D41" i="2" s="1"/>
  <c r="G41" i="2" s="1"/>
  <c r="E42" i="2" s="1"/>
  <c r="F41" i="2" l="1"/>
  <c r="H41" i="2" l="1"/>
  <c r="D42" i="2" s="1"/>
  <c r="G42" i="2" s="1"/>
  <c r="E43" i="2" s="1"/>
  <c r="F42" i="2" l="1"/>
  <c r="H42" i="2"/>
  <c r="D43" i="2" s="1"/>
  <c r="G43" i="2" s="1"/>
  <c r="E44" i="2" s="1"/>
  <c r="F43" i="2" l="1"/>
  <c r="H43" i="2" l="1"/>
  <c r="D44" i="2" s="1"/>
  <c r="G44" i="2" s="1"/>
  <c r="E45" i="2" s="1"/>
  <c r="H44" i="2" l="1"/>
  <c r="D45" i="2" s="1"/>
  <c r="G45" i="2" s="1"/>
  <c r="E46" i="2" s="1"/>
  <c r="F44" i="2" l="1"/>
  <c r="F45" i="2" l="1"/>
  <c r="H45" i="2"/>
  <c r="D46" i="2" s="1"/>
  <c r="G46" i="2" s="1"/>
  <c r="E47" i="2" s="1"/>
  <c r="H46" i="2" l="1"/>
  <c r="D47" i="2" s="1"/>
  <c r="G47" i="2" s="1"/>
  <c r="E48" i="2" s="1"/>
  <c r="F46" i="2" l="1"/>
  <c r="H47" i="2" l="1"/>
  <c r="D48" i="2" s="1"/>
  <c r="G48" i="2" s="1"/>
  <c r="E49" i="2" s="1"/>
  <c r="F47" i="2"/>
  <c r="F48" i="2" l="1"/>
  <c r="H48" i="2"/>
  <c r="D49" i="2" s="1"/>
  <c r="G49" i="2" s="1"/>
  <c r="E50" i="2" s="1"/>
  <c r="F49" i="2" l="1"/>
  <c r="H49" i="2"/>
  <c r="D50" i="2" s="1"/>
  <c r="G50" i="2" s="1"/>
  <c r="E51" i="2" s="1"/>
  <c r="F50" i="2" l="1"/>
  <c r="H50" i="2" l="1"/>
  <c r="D51" i="2" s="1"/>
  <c r="G51" i="2" s="1"/>
  <c r="E52" i="2" s="1"/>
  <c r="H51" i="2" l="1"/>
  <c r="D52" i="2" s="1"/>
  <c r="G52" i="2" s="1"/>
  <c r="E53" i="2" s="1"/>
  <c r="F51" i="2" l="1"/>
  <c r="F52" i="2" l="1"/>
  <c r="H52" i="2"/>
  <c r="D53" i="2" s="1"/>
  <c r="G53" i="2" s="1"/>
  <c r="E54" i="2" s="1"/>
  <c r="F53" i="2" l="1"/>
  <c r="H53" i="2"/>
  <c r="D54" i="2" s="1"/>
  <c r="G54" i="2" s="1"/>
  <c r="E55" i="2" s="1"/>
  <c r="F54" i="2" l="1"/>
  <c r="H54" i="2"/>
  <c r="D55" i="2" s="1"/>
  <c r="G55" i="2" s="1"/>
  <c r="E56" i="2" s="1"/>
  <c r="F55" i="2" l="1"/>
  <c r="H55" i="2" l="1"/>
  <c r="D56" i="2" s="1"/>
  <c r="G56" i="2" s="1"/>
  <c r="E57" i="2" s="1"/>
  <c r="F56" i="2" l="1"/>
  <c r="H56" i="2"/>
  <c r="D57" i="2" s="1"/>
  <c r="G57" i="2" s="1"/>
  <c r="E58" i="2" s="1"/>
  <c r="F57" i="2" l="1"/>
  <c r="H57" i="2" l="1"/>
  <c r="D58" i="2" s="1"/>
  <c r="G58" i="2" s="1"/>
  <c r="E59" i="2" s="1"/>
  <c r="H58" i="2" l="1"/>
  <c r="D59" i="2" s="1"/>
  <c r="G59" i="2" s="1"/>
  <c r="E60" i="2" s="1"/>
  <c r="F58" i="2" l="1"/>
  <c r="H59" i="2" l="1"/>
  <c r="D60" i="2" s="1"/>
  <c r="G60" i="2" s="1"/>
  <c r="E61" i="2" s="1"/>
  <c r="F59" i="2"/>
  <c r="F60" i="2" l="1"/>
  <c r="H60" i="2"/>
  <c r="D61" i="2" s="1"/>
  <c r="G61" i="2" s="1"/>
  <c r="E62" i="2" s="1"/>
  <c r="F61" i="2" l="1"/>
  <c r="H61" i="2"/>
  <c r="D62" i="2" s="1"/>
  <c r="G62" i="2" s="1"/>
  <c r="E63" i="2" s="1"/>
  <c r="F62" i="2" l="1"/>
  <c r="H62" i="2"/>
  <c r="D63" i="2" s="1"/>
  <c r="G63" i="2" s="1"/>
  <c r="E64" i="2" s="1"/>
  <c r="F63" i="2" l="1"/>
  <c r="H63" i="2"/>
  <c r="D64" i="2" s="1"/>
  <c r="G64" i="2" s="1"/>
  <c r="E65" i="2" s="1"/>
  <c r="H64" i="2" l="1"/>
  <c r="D65" i="2" s="1"/>
  <c r="G65" i="2" s="1"/>
  <c r="E66" i="2" s="1"/>
  <c r="F64" i="2" l="1"/>
  <c r="F65" i="2" l="1"/>
  <c r="H65" i="2"/>
  <c r="D66" i="2" s="1"/>
  <c r="G66" i="2" s="1"/>
  <c r="E67" i="2" s="1"/>
  <c r="F66" i="2" l="1"/>
  <c r="H66" i="2"/>
  <c r="D67" i="2" s="1"/>
  <c r="G67" i="2" s="1"/>
  <c r="E68" i="2" s="1"/>
  <c r="F67" i="2" l="1"/>
  <c r="H67" i="2"/>
  <c r="D68" i="2" s="1"/>
  <c r="G68" i="2" s="1"/>
  <c r="E69" i="2" s="1"/>
  <c r="F68" i="2" l="1"/>
  <c r="H68" i="2" l="1"/>
  <c r="D69" i="2" s="1"/>
  <c r="G69" i="2" s="1"/>
  <c r="E70" i="2" s="1"/>
  <c r="F69" i="2" l="1"/>
  <c r="H69" i="2" l="1"/>
  <c r="D70" i="2" s="1"/>
  <c r="G70" i="2" s="1"/>
  <c r="E71" i="2" s="1"/>
  <c r="F70" i="2" l="1"/>
  <c r="H70" i="2"/>
  <c r="D71" i="2" s="1"/>
  <c r="G71" i="2" s="1"/>
  <c r="E72" i="2" s="1"/>
  <c r="F71" i="2" l="1"/>
  <c r="H71" i="2"/>
  <c r="D72" i="2" s="1"/>
  <c r="G72" i="2" s="1"/>
  <c r="E73" i="2" s="1"/>
  <c r="F72" i="2" l="1"/>
  <c r="H72" i="2"/>
  <c r="D73" i="2" s="1"/>
  <c r="G73" i="2" s="1"/>
  <c r="E74" i="2" s="1"/>
  <c r="F73" i="2" l="1"/>
  <c r="H73" i="2"/>
  <c r="D74" i="2" s="1"/>
  <c r="G74" i="2" s="1"/>
  <c r="E75" i="2" s="1"/>
  <c r="F74" i="2" l="1"/>
  <c r="H74" i="2"/>
  <c r="D75" i="2" s="1"/>
  <c r="G75" i="2" s="1"/>
  <c r="E76" i="2" s="1"/>
  <c r="F75" i="2" l="1"/>
  <c r="H75" i="2"/>
  <c r="D76" i="2" s="1"/>
  <c r="G76" i="2" s="1"/>
  <c r="E77" i="2" s="1"/>
  <c r="H76" i="2" l="1"/>
  <c r="D77" i="2" s="1"/>
  <c r="G77" i="2" s="1"/>
  <c r="E78" i="2" s="1"/>
  <c r="F76" i="2"/>
  <c r="H77" i="2" l="1"/>
  <c r="D78" i="2" s="1"/>
  <c r="G78" i="2" s="1"/>
  <c r="E79" i="2" s="1"/>
  <c r="F77" i="2" l="1"/>
  <c r="H78" i="2" l="1"/>
  <c r="D79" i="2" s="1"/>
  <c r="G79" i="2" s="1"/>
  <c r="E80" i="2" s="1"/>
  <c r="F78" i="2"/>
  <c r="F79" i="2" l="1"/>
  <c r="H79" i="2"/>
  <c r="D80" i="2" s="1"/>
  <c r="G80" i="2" s="1"/>
  <c r="E81" i="2" s="1"/>
  <c r="F80" i="2" l="1"/>
  <c r="H80" i="2" l="1"/>
  <c r="D81" i="2" s="1"/>
  <c r="G81" i="2" s="1"/>
  <c r="E82" i="2" s="1"/>
  <c r="H81" i="2" l="1"/>
  <c r="D82" i="2" s="1"/>
  <c r="G82" i="2" s="1"/>
  <c r="E83" i="2" s="1"/>
  <c r="F81" i="2" l="1"/>
  <c r="F82" i="2" l="1"/>
  <c r="H82" i="2"/>
  <c r="D83" i="2" s="1"/>
  <c r="G83" i="2" s="1"/>
  <c r="E84" i="2" s="1"/>
  <c r="H83" i="2" l="1"/>
  <c r="D84" i="2" s="1"/>
  <c r="G84" i="2" s="1"/>
  <c r="E85" i="2" s="1"/>
  <c r="F83" i="2" l="1"/>
  <c r="F84" i="2" l="1"/>
  <c r="H84" i="2"/>
  <c r="D85" i="2" s="1"/>
  <c r="G85" i="2" s="1"/>
  <c r="E86" i="2" s="1"/>
  <c r="H85" i="2" l="1"/>
  <c r="D86" i="2" s="1"/>
  <c r="G86" i="2" s="1"/>
  <c r="E87" i="2" s="1"/>
  <c r="F85" i="2" l="1"/>
  <c r="F86" i="2" l="1"/>
  <c r="H86" i="2"/>
  <c r="D87" i="2" s="1"/>
  <c r="G87" i="2" s="1"/>
  <c r="E88" i="2" s="1"/>
  <c r="F87" i="2" l="1"/>
  <c r="H87" i="2"/>
  <c r="D88" i="2" s="1"/>
  <c r="G88" i="2" s="1"/>
  <c r="E89" i="2" s="1"/>
  <c r="F88" i="2" l="1"/>
  <c r="H88" i="2" l="1"/>
  <c r="D89" i="2" s="1"/>
  <c r="G89" i="2" s="1"/>
  <c r="E90" i="2" s="1"/>
  <c r="F89" i="2" l="1"/>
  <c r="H89" i="2"/>
  <c r="D90" i="2" s="1"/>
  <c r="G90" i="2" s="1"/>
  <c r="E91" i="2" s="1"/>
  <c r="F90" i="2" l="1"/>
  <c r="H90" i="2" l="1"/>
  <c r="D91" i="2" s="1"/>
  <c r="G91" i="2" s="1"/>
  <c r="E92" i="2" s="1"/>
  <c r="H91" i="2" l="1"/>
  <c r="D92" i="2" s="1"/>
  <c r="G92" i="2" s="1"/>
  <c r="E93" i="2" s="1"/>
  <c r="F91" i="2" l="1"/>
  <c r="H92" i="2" l="1"/>
  <c r="D93" i="2" s="1"/>
  <c r="G93" i="2" s="1"/>
  <c r="E94" i="2" s="1"/>
  <c r="F92" i="2"/>
  <c r="H93" i="2" l="1"/>
  <c r="D94" i="2" s="1"/>
  <c r="G94" i="2" s="1"/>
  <c r="E95" i="2" s="1"/>
  <c r="F93" i="2" l="1"/>
  <c r="H94" i="2" l="1"/>
  <c r="D95" i="2" s="1"/>
  <c r="G95" i="2" s="1"/>
  <c r="E96" i="2" s="1"/>
  <c r="F94" i="2"/>
  <c r="F95" i="2" l="1"/>
  <c r="H95" i="2"/>
  <c r="D96" i="2" s="1"/>
  <c r="G96" i="2" s="1"/>
  <c r="E97" i="2" s="1"/>
  <c r="F96" i="2" l="1"/>
  <c r="H96" i="2" l="1"/>
  <c r="D97" i="2" s="1"/>
  <c r="G97" i="2" s="1"/>
  <c r="E98" i="2" s="1"/>
  <c r="H97" i="2" l="1"/>
  <c r="D98" i="2" s="1"/>
  <c r="G98" i="2" s="1"/>
  <c r="E99" i="2" s="1"/>
  <c r="F97" i="2" l="1"/>
  <c r="F98" i="2" l="1"/>
  <c r="H98" i="2"/>
  <c r="D99" i="2" s="1"/>
  <c r="G99" i="2" s="1"/>
  <c r="E100" i="2" s="1"/>
  <c r="H99" i="2" l="1"/>
  <c r="D100" i="2" s="1"/>
  <c r="G100" i="2" s="1"/>
  <c r="E101" i="2" s="1"/>
  <c r="F99" i="2" l="1"/>
  <c r="H100" i="2" l="1"/>
  <c r="D101" i="2" s="1"/>
  <c r="G101" i="2" s="1"/>
  <c r="E102" i="2" s="1"/>
  <c r="F100" i="2"/>
  <c r="H101" i="2" l="1"/>
  <c r="D102" i="2" s="1"/>
  <c r="G102" i="2" s="1"/>
  <c r="E103" i="2" s="1"/>
  <c r="F101" i="2" l="1"/>
  <c r="F102" i="2" l="1"/>
  <c r="H102" i="2"/>
  <c r="D103" i="2" s="1"/>
  <c r="G103" i="2" s="1"/>
  <c r="E104" i="2" s="1"/>
  <c r="F103" i="2" l="1"/>
  <c r="H103" i="2"/>
  <c r="D104" i="2" s="1"/>
  <c r="G104" i="2" s="1"/>
  <c r="E105" i="2" s="1"/>
  <c r="F104" i="2" l="1"/>
  <c r="H104" i="2" l="1"/>
  <c r="D105" i="2" s="1"/>
  <c r="G105" i="2" s="1"/>
  <c r="E106" i="2" s="1"/>
  <c r="F105" i="2" l="1"/>
  <c r="H105" i="2"/>
  <c r="D106" i="2" s="1"/>
  <c r="G106" i="2" s="1"/>
  <c r="E107" i="2" s="1"/>
  <c r="F106" i="2" l="1"/>
  <c r="H106" i="2" l="1"/>
  <c r="D107" i="2" s="1"/>
  <c r="G107" i="2" s="1"/>
  <c r="E108" i="2" s="1"/>
  <c r="H107" i="2" l="1"/>
  <c r="D108" i="2" s="1"/>
  <c r="G108" i="2" s="1"/>
  <c r="E109" i="2" s="1"/>
  <c r="F107" i="2" l="1"/>
  <c r="F108" i="2" l="1"/>
  <c r="H108" i="2"/>
  <c r="D109" i="2" s="1"/>
  <c r="G109" i="2" s="1"/>
  <c r="E110" i="2" s="1"/>
  <c r="H109" i="2" l="1"/>
  <c r="D110" i="2" s="1"/>
  <c r="G110" i="2" s="1"/>
  <c r="E111" i="2" s="1"/>
  <c r="F109" i="2" l="1"/>
  <c r="F110" i="2" l="1"/>
  <c r="H110" i="2"/>
  <c r="D111" i="2" s="1"/>
  <c r="G111" i="2" s="1"/>
  <c r="E112" i="2" s="1"/>
  <c r="F111" i="2" l="1"/>
  <c r="H111" i="2"/>
  <c r="D112" i="2" s="1"/>
  <c r="G112" i="2" s="1"/>
  <c r="E113" i="2" s="1"/>
  <c r="F112" i="2" l="1"/>
  <c r="H112" i="2" l="1"/>
  <c r="D113" i="2" s="1"/>
  <c r="G113" i="2" s="1"/>
  <c r="E114" i="2" s="1"/>
  <c r="F113" i="2" l="1"/>
  <c r="H113" i="2"/>
  <c r="D114" i="2" s="1"/>
  <c r="G114" i="2" s="1"/>
  <c r="E115" i="2" s="1"/>
  <c r="F114" i="2" l="1"/>
  <c r="H114" i="2"/>
  <c r="D115" i="2" s="1"/>
  <c r="G115" i="2" s="1"/>
  <c r="E116" i="2" s="1"/>
  <c r="F115" i="2" l="1"/>
  <c r="H115" i="2"/>
  <c r="D116" i="2" s="1"/>
  <c r="G116" i="2" s="1"/>
  <c r="E117" i="2" s="1"/>
  <c r="F116" i="2" l="1"/>
  <c r="H116" i="2"/>
  <c r="D117" i="2" s="1"/>
  <c r="G117" i="2" s="1"/>
  <c r="E118" i="2" s="1"/>
  <c r="H117" i="2" l="1"/>
  <c r="D118" i="2" s="1"/>
  <c r="G118" i="2" s="1"/>
  <c r="E119" i="2" s="1"/>
  <c r="F117" i="2" l="1"/>
  <c r="H118" i="2" l="1"/>
  <c r="D119" i="2" s="1"/>
  <c r="G119" i="2" s="1"/>
  <c r="E120" i="2" s="1"/>
  <c r="F118" i="2"/>
  <c r="F119" i="2" l="1"/>
  <c r="H119" i="2"/>
  <c r="D120" i="2" s="1"/>
  <c r="G120" i="2" s="1"/>
  <c r="E121" i="2" s="1"/>
  <c r="F120" i="2" l="1"/>
  <c r="H120" i="2" l="1"/>
  <c r="D121" i="2" s="1"/>
  <c r="G121" i="2" s="1"/>
  <c r="E122" i="2" s="1"/>
  <c r="F121" i="2" l="1"/>
  <c r="H121" i="2"/>
  <c r="D122" i="2" s="1"/>
  <c r="G122" i="2" s="1"/>
  <c r="E123" i="2" s="1"/>
  <c r="F122" i="2" l="1"/>
  <c r="H122" i="2"/>
  <c r="D123" i="2" s="1"/>
  <c r="G123" i="2" s="1"/>
  <c r="E124" i="2" s="1"/>
  <c r="F123" i="2" l="1"/>
  <c r="H123" i="2"/>
  <c r="C43" i="1"/>
  <c r="C32" i="1" l="1"/>
  <c r="D124" i="2"/>
  <c r="G124" i="2" s="1"/>
  <c r="E125" i="2" s="1"/>
  <c r="F124" i="2"/>
  <c r="H124" i="2"/>
  <c r="D125" i="2" s="1"/>
  <c r="G125" i="2" s="1"/>
  <c r="E126" i="2" s="1"/>
  <c r="H125" i="2" l="1"/>
  <c r="D126" i="2" s="1"/>
  <c r="G126" i="2" s="1"/>
  <c r="E127" i="2" s="1"/>
  <c r="F125" i="2" l="1"/>
  <c r="H126" i="2" l="1"/>
  <c r="D127" i="2" s="1"/>
  <c r="G127" i="2" s="1"/>
  <c r="E128" i="2" s="1"/>
  <c r="F126" i="2"/>
  <c r="F127" i="2" l="1"/>
  <c r="H127" i="2"/>
  <c r="D128" i="2" s="1"/>
  <c r="G128" i="2" s="1"/>
  <c r="E129" i="2" s="1"/>
  <c r="F128" i="2" l="1"/>
  <c r="H128" i="2" l="1"/>
  <c r="D129" i="2" s="1"/>
  <c r="G129" i="2" s="1"/>
  <c r="E130" i="2" s="1"/>
  <c r="H129" i="2" l="1"/>
  <c r="D130" i="2" s="1"/>
  <c r="G130" i="2" s="1"/>
  <c r="E131" i="2" s="1"/>
  <c r="F129" i="2" l="1"/>
  <c r="F130" i="2" l="1"/>
  <c r="H130" i="2"/>
  <c r="D131" i="2" s="1"/>
  <c r="G131" i="2" s="1"/>
  <c r="E132" i="2" s="1"/>
  <c r="H131" i="2" l="1"/>
  <c r="D132" i="2" s="1"/>
  <c r="G132" i="2" s="1"/>
  <c r="E133" i="2" s="1"/>
  <c r="F131" i="2" l="1"/>
  <c r="H132" i="2" l="1"/>
  <c r="D133" i="2" s="1"/>
  <c r="G133" i="2" s="1"/>
  <c r="E134" i="2" s="1"/>
  <c r="F132" i="2"/>
  <c r="H133" i="2" l="1"/>
  <c r="D134" i="2" s="1"/>
  <c r="G134" i="2" s="1"/>
  <c r="E135" i="2" s="1"/>
  <c r="F133" i="2" l="1"/>
  <c r="H134" i="2" l="1"/>
  <c r="D135" i="2" s="1"/>
  <c r="G135" i="2" s="1"/>
  <c r="E136" i="2" s="1"/>
  <c r="F134" i="2"/>
  <c r="F135" i="2" l="1"/>
  <c r="H135" i="2"/>
  <c r="D136" i="2" s="1"/>
  <c r="G136" i="2" s="1"/>
  <c r="E137" i="2" s="1"/>
  <c r="F136" i="2" l="1"/>
  <c r="H136" i="2" l="1"/>
  <c r="D137" i="2" s="1"/>
  <c r="G137" i="2" s="1"/>
  <c r="E138" i="2" s="1"/>
  <c r="H137" i="2" l="1"/>
  <c r="D138" i="2" s="1"/>
  <c r="G138" i="2" s="1"/>
  <c r="E139" i="2" s="1"/>
  <c r="F137" i="2" l="1"/>
  <c r="F138" i="2" l="1"/>
  <c r="H138" i="2"/>
  <c r="D139" i="2" s="1"/>
  <c r="G139" i="2" s="1"/>
  <c r="E140" i="2" s="1"/>
  <c r="F139" i="2" l="1"/>
  <c r="H139" i="2"/>
  <c r="D140" i="2" s="1"/>
  <c r="G140" i="2" s="1"/>
  <c r="E141" i="2" s="1"/>
  <c r="F140" i="2" l="1"/>
  <c r="H140" i="2"/>
  <c r="D141" i="2" s="1"/>
  <c r="G141" i="2" s="1"/>
  <c r="E142" i="2" s="1"/>
  <c r="F141" i="2" l="1"/>
  <c r="H141" i="2"/>
  <c r="D142" i="2" s="1"/>
  <c r="G142" i="2" s="1"/>
  <c r="E143" i="2" s="1"/>
  <c r="F142" i="2" l="1"/>
  <c r="H142" i="2" l="1"/>
  <c r="D143" i="2" s="1"/>
  <c r="G143" i="2" s="1"/>
  <c r="E144" i="2" s="1"/>
  <c r="F143" i="2" l="1"/>
  <c r="H143" i="2" l="1"/>
  <c r="D144" i="2" s="1"/>
  <c r="G144" i="2" s="1"/>
  <c r="E145" i="2" s="1"/>
  <c r="F144" i="2" l="1"/>
  <c r="H144" i="2" l="1"/>
  <c r="D145" i="2" s="1"/>
  <c r="G145" i="2" s="1"/>
  <c r="E146" i="2" s="1"/>
  <c r="F145" i="2" l="1"/>
  <c r="H145" i="2" l="1"/>
  <c r="D146" i="2" s="1"/>
  <c r="G146" i="2" s="1"/>
  <c r="E147" i="2" s="1"/>
  <c r="F146" i="2" l="1"/>
  <c r="H146" i="2"/>
  <c r="D147" i="2" s="1"/>
  <c r="G147" i="2" s="1"/>
  <c r="E148" i="2" s="1"/>
  <c r="F147" i="2" l="1"/>
  <c r="H147" i="2"/>
  <c r="D148" i="2" s="1"/>
  <c r="G148" i="2" s="1"/>
  <c r="E149" i="2" s="1"/>
  <c r="F148" i="2" l="1"/>
  <c r="H148" i="2"/>
  <c r="D149" i="2" s="1"/>
  <c r="G149" i="2" s="1"/>
  <c r="E150" i="2" s="1"/>
  <c r="F149" i="2" l="1"/>
  <c r="H149" i="2"/>
  <c r="D150" i="2" s="1"/>
  <c r="G150" i="2" s="1"/>
  <c r="E151" i="2" s="1"/>
  <c r="F150" i="2" l="1"/>
  <c r="H150" i="2" l="1"/>
  <c r="D151" i="2" s="1"/>
  <c r="G151" i="2" s="1"/>
  <c r="E152" i="2" s="1"/>
  <c r="F151" i="2" l="1"/>
  <c r="H151" i="2" l="1"/>
  <c r="D152" i="2" s="1"/>
  <c r="G152" i="2" s="1"/>
  <c r="E153" i="2" s="1"/>
  <c r="F152" i="2" l="1"/>
  <c r="H152" i="2"/>
  <c r="D153" i="2" s="1"/>
  <c r="G153" i="2" s="1"/>
  <c r="E154" i="2" s="1"/>
  <c r="F153" i="2" l="1"/>
  <c r="H153" i="2"/>
  <c r="D154" i="2" s="1"/>
  <c r="G154" i="2" s="1"/>
  <c r="E155" i="2" s="1"/>
  <c r="F154" i="2" l="1"/>
  <c r="H154" i="2" l="1"/>
  <c r="D155" i="2" s="1"/>
  <c r="G155" i="2" s="1"/>
  <c r="E156" i="2" s="1"/>
  <c r="F155" i="2" l="1"/>
  <c r="H155" i="2"/>
  <c r="D156" i="2" s="1"/>
  <c r="G156" i="2" s="1"/>
  <c r="E157" i="2" s="1"/>
  <c r="F156" i="2" l="1"/>
  <c r="H156" i="2"/>
  <c r="D157" i="2" s="1"/>
  <c r="G157" i="2" s="1"/>
  <c r="E158" i="2" s="1"/>
  <c r="F157" i="2" l="1"/>
  <c r="H157" i="2" l="1"/>
  <c r="D158" i="2" s="1"/>
  <c r="G158" i="2" s="1"/>
  <c r="E159" i="2" s="1"/>
  <c r="F158" i="2" l="1"/>
  <c r="H158" i="2" l="1"/>
  <c r="D159" i="2" s="1"/>
  <c r="G159" i="2" s="1"/>
  <c r="E160" i="2" s="1"/>
  <c r="F159" i="2" l="1"/>
  <c r="H159" i="2"/>
  <c r="D160" i="2" s="1"/>
  <c r="G160" i="2" s="1"/>
  <c r="E161" i="2" s="1"/>
  <c r="F160" i="2" l="1"/>
  <c r="H160" i="2"/>
  <c r="D161" i="2" s="1"/>
  <c r="G161" i="2" s="1"/>
  <c r="E162" i="2" s="1"/>
  <c r="F161" i="2" l="1"/>
  <c r="H161" i="2"/>
  <c r="D162" i="2" s="1"/>
  <c r="G162" i="2" s="1"/>
  <c r="E163" i="2" s="1"/>
  <c r="F162" i="2" l="1"/>
  <c r="H162" i="2" l="1"/>
  <c r="D163" i="2" s="1"/>
  <c r="G163" i="2" s="1"/>
  <c r="E164" i="2" s="1"/>
  <c r="F163" i="2" l="1"/>
  <c r="H163" i="2"/>
  <c r="D164" i="2" s="1"/>
  <c r="G164" i="2" s="1"/>
  <c r="E165" i="2" s="1"/>
  <c r="F164" i="2" l="1"/>
  <c r="H164" i="2" l="1"/>
  <c r="D165" i="2" s="1"/>
  <c r="G165" i="2" s="1"/>
  <c r="E166" i="2" s="1"/>
  <c r="F165" i="2" l="1"/>
  <c r="H165" i="2"/>
  <c r="D166" i="2" s="1"/>
  <c r="G166" i="2" s="1"/>
  <c r="E167" i="2" s="1"/>
  <c r="F166" i="2" l="1"/>
  <c r="H166" i="2" l="1"/>
  <c r="D167" i="2" s="1"/>
  <c r="G167" i="2" s="1"/>
  <c r="E168" i="2" s="1"/>
  <c r="F167" i="2" l="1"/>
  <c r="H167" i="2"/>
  <c r="D168" i="2" s="1"/>
  <c r="G168" i="2" s="1"/>
  <c r="E169" i="2" s="1"/>
  <c r="F168" i="2" l="1"/>
  <c r="H168" i="2" l="1"/>
  <c r="D169" i="2" s="1"/>
  <c r="G169" i="2" s="1"/>
  <c r="E170" i="2" s="1"/>
  <c r="F169" i="2" l="1"/>
  <c r="H169" i="2"/>
  <c r="D170" i="2" s="1"/>
  <c r="G170" i="2" s="1"/>
  <c r="E171" i="2" s="1"/>
  <c r="F170" i="2" l="1"/>
  <c r="H170" i="2" l="1"/>
  <c r="D171" i="2" s="1"/>
  <c r="G171" i="2" s="1"/>
  <c r="E172" i="2" s="1"/>
  <c r="F171" i="2" l="1"/>
  <c r="H171" i="2"/>
  <c r="D172" i="2" s="1"/>
  <c r="G172" i="2" s="1"/>
  <c r="E173" i="2" s="1"/>
  <c r="F172" i="2" l="1"/>
  <c r="H172" i="2" l="1"/>
  <c r="D173" i="2" s="1"/>
  <c r="G173" i="2" s="1"/>
  <c r="E174" i="2" s="1"/>
  <c r="H173" i="2" l="1"/>
  <c r="D174" i="2" s="1"/>
  <c r="G174" i="2" s="1"/>
  <c r="E175" i="2" s="1"/>
  <c r="F173" i="2" l="1"/>
  <c r="H174" i="2" l="1"/>
  <c r="D175" i="2" s="1"/>
  <c r="G175" i="2" s="1"/>
  <c r="E176" i="2" s="1"/>
  <c r="F174" i="2"/>
  <c r="H175" i="2" l="1"/>
  <c r="D176" i="2" s="1"/>
  <c r="G176" i="2" s="1"/>
  <c r="E177" i="2" s="1"/>
  <c r="F175" i="2" l="1"/>
  <c r="F176" i="2" l="1"/>
  <c r="H176" i="2"/>
  <c r="D177" i="2" s="1"/>
  <c r="G177" i="2" s="1"/>
  <c r="E178" i="2" s="1"/>
  <c r="F177" i="2" l="1"/>
  <c r="H177" i="2"/>
  <c r="D178" i="2" s="1"/>
  <c r="G178" i="2" s="1"/>
  <c r="E179" i="2" s="1"/>
  <c r="F178" i="2" l="1"/>
  <c r="H178" i="2"/>
  <c r="D179" i="2" s="1"/>
  <c r="G179" i="2" s="1"/>
  <c r="E180" i="2" s="1"/>
  <c r="F179" i="2" l="1"/>
  <c r="H179" i="2" l="1"/>
  <c r="D180" i="2" s="1"/>
  <c r="G180" i="2" s="1"/>
  <c r="E181" i="2" s="1"/>
  <c r="F180" i="2" l="1"/>
  <c r="H180" i="2"/>
  <c r="D181" i="2" s="1"/>
  <c r="G181" i="2" s="1"/>
  <c r="E182" i="2" s="1"/>
  <c r="F181" i="2" l="1"/>
  <c r="H181" i="2" l="1"/>
  <c r="D182" i="2" s="1"/>
  <c r="G182" i="2" s="1"/>
  <c r="E183" i="2" s="1"/>
  <c r="H182" i="2" l="1"/>
  <c r="D183" i="2" s="1"/>
  <c r="G183" i="2" s="1"/>
  <c r="E184" i="2" s="1"/>
  <c r="F182" i="2"/>
  <c r="F183" i="2" l="1"/>
  <c r="H183" i="2"/>
  <c r="D184" i="2" s="1"/>
  <c r="G184" i="2" s="1"/>
  <c r="E185" i="2" s="1"/>
  <c r="F184" i="2" l="1"/>
  <c r="H184" i="2" l="1"/>
  <c r="D185" i="2" s="1"/>
  <c r="G185" i="2" s="1"/>
  <c r="E186" i="2" s="1"/>
  <c r="F185" i="2" l="1"/>
  <c r="H185" i="2" l="1"/>
  <c r="D186" i="2" s="1"/>
  <c r="G186" i="2" s="1"/>
  <c r="E187" i="2" s="1"/>
  <c r="F186" i="2" l="1"/>
  <c r="H186" i="2"/>
  <c r="D187" i="2" s="1"/>
  <c r="G187" i="2" s="1"/>
  <c r="E188" i="2" s="1"/>
  <c r="F187" i="2" l="1"/>
  <c r="H187" i="2"/>
  <c r="D188" i="2" s="1"/>
  <c r="G188" i="2" s="1"/>
  <c r="E189" i="2" s="1"/>
  <c r="H188" i="2" l="1"/>
  <c r="D189" i="2" s="1"/>
  <c r="G189" i="2" s="1"/>
  <c r="E190" i="2" s="1"/>
  <c r="F188" i="2" l="1"/>
  <c r="F189" i="2" l="1"/>
  <c r="H189" i="2"/>
  <c r="D190" i="2" s="1"/>
  <c r="G190" i="2" s="1"/>
  <c r="E191" i="2" s="1"/>
  <c r="H190" i="2" l="1"/>
  <c r="D191" i="2" s="1"/>
  <c r="G191" i="2" s="1"/>
  <c r="E192" i="2" s="1"/>
  <c r="F190" i="2" l="1"/>
  <c r="H191" i="2" l="1"/>
  <c r="D192" i="2" s="1"/>
  <c r="G192" i="2" s="1"/>
  <c r="E193" i="2" s="1"/>
  <c r="F191" i="2"/>
  <c r="F192" i="2" l="1"/>
  <c r="H192" i="2"/>
  <c r="D193" i="2" s="1"/>
  <c r="G193" i="2" s="1"/>
  <c r="E194" i="2" s="1"/>
  <c r="F193" i="2" l="1"/>
  <c r="H193" i="2" l="1"/>
  <c r="D194" i="2" s="1"/>
  <c r="G194" i="2" s="1"/>
  <c r="E195" i="2" s="1"/>
  <c r="F194" i="2" l="1"/>
  <c r="H194" i="2"/>
  <c r="D195" i="2" s="1"/>
  <c r="G195" i="2" s="1"/>
  <c r="E196" i="2" s="1"/>
  <c r="F195" i="2" l="1"/>
  <c r="H195" i="2" l="1"/>
  <c r="D196" i="2" s="1"/>
  <c r="G196" i="2" s="1"/>
  <c r="E197" i="2" s="1"/>
  <c r="F196" i="2" l="1"/>
  <c r="H196" i="2"/>
  <c r="D197" i="2" s="1"/>
  <c r="G197" i="2" s="1"/>
  <c r="E198" i="2" s="1"/>
  <c r="F197" i="2" l="1"/>
  <c r="H197" i="2" l="1"/>
  <c r="D198" i="2" s="1"/>
  <c r="G198" i="2" s="1"/>
  <c r="E199" i="2" s="1"/>
  <c r="F198" i="2" l="1"/>
  <c r="H198" i="2"/>
  <c r="D199" i="2" s="1"/>
  <c r="G199" i="2" s="1"/>
  <c r="E200" i="2" s="1"/>
  <c r="F199" i="2" l="1"/>
  <c r="H199" i="2" l="1"/>
  <c r="D200" i="2" s="1"/>
  <c r="G200" i="2" s="1"/>
  <c r="E201" i="2" s="1"/>
  <c r="F200" i="2" l="1"/>
  <c r="H200" i="2"/>
  <c r="D201" i="2" s="1"/>
  <c r="G201" i="2" s="1"/>
  <c r="E202" i="2" s="1"/>
  <c r="F201" i="2" l="1"/>
  <c r="H201" i="2" l="1"/>
  <c r="D202" i="2" s="1"/>
  <c r="G202" i="2" s="1"/>
  <c r="E203" i="2" s="1"/>
  <c r="F202" i="2" l="1"/>
  <c r="H202" i="2"/>
  <c r="D203" i="2" s="1"/>
  <c r="G203" i="2" s="1"/>
  <c r="E204" i="2" s="1"/>
  <c r="F203" i="2" l="1"/>
  <c r="H203" i="2" l="1"/>
  <c r="D204" i="2" s="1"/>
  <c r="G204" i="2" s="1"/>
  <c r="E205" i="2" s="1"/>
  <c r="F204" i="2" l="1"/>
  <c r="H204" i="2"/>
  <c r="D205" i="2" s="1"/>
  <c r="G205" i="2" s="1"/>
  <c r="E206" i="2" s="1"/>
  <c r="F205" i="2" l="1"/>
  <c r="H205" i="2"/>
  <c r="D206" i="2" s="1"/>
  <c r="G206" i="2" s="1"/>
  <c r="E207" i="2" s="1"/>
  <c r="F206" i="2" l="1"/>
  <c r="H206" i="2" l="1"/>
  <c r="D207" i="2" s="1"/>
  <c r="G207" i="2" s="1"/>
  <c r="E208" i="2" s="1"/>
  <c r="F207" i="2" l="1"/>
  <c r="H207" i="2"/>
  <c r="D208" i="2" s="1"/>
  <c r="G208" i="2" s="1"/>
  <c r="E209" i="2" s="1"/>
  <c r="F208" i="2" l="1"/>
  <c r="H208" i="2" l="1"/>
  <c r="D209" i="2" s="1"/>
  <c r="G209" i="2" s="1"/>
  <c r="E210" i="2" s="1"/>
  <c r="F209" i="2" l="1"/>
  <c r="H209" i="2"/>
  <c r="D210" i="2" s="1"/>
  <c r="G210" i="2" s="1"/>
  <c r="E211" i="2" s="1"/>
  <c r="F210" i="2" l="1"/>
  <c r="H210" i="2"/>
  <c r="D211" i="2" s="1"/>
  <c r="G211" i="2" s="1"/>
  <c r="E212" i="2" s="1"/>
  <c r="F211" i="2" l="1"/>
  <c r="H211" i="2" l="1"/>
  <c r="D212" i="2" s="1"/>
  <c r="G212" i="2" s="1"/>
  <c r="E213" i="2" s="1"/>
  <c r="F212" i="2" l="1"/>
  <c r="H212" i="2"/>
  <c r="D213" i="2" s="1"/>
  <c r="G213" i="2" s="1"/>
  <c r="E214" i="2" s="1"/>
  <c r="F213" i="2" l="1"/>
  <c r="H213" i="2" l="1"/>
  <c r="D214" i="2" s="1"/>
  <c r="G214" i="2" s="1"/>
  <c r="E215" i="2" s="1"/>
  <c r="H214" i="2" l="1"/>
  <c r="D215" i="2" s="1"/>
  <c r="G215" i="2" s="1"/>
  <c r="E216" i="2" s="1"/>
  <c r="F214" i="2" l="1"/>
  <c r="F215" i="2" l="1"/>
  <c r="H215" i="2"/>
  <c r="D216" i="2" s="1"/>
  <c r="G216" i="2" s="1"/>
  <c r="E217" i="2" s="1"/>
  <c r="F216" i="2" l="1"/>
  <c r="H216" i="2"/>
  <c r="D217" i="2" s="1"/>
  <c r="G217" i="2" s="1"/>
  <c r="E218" i="2" s="1"/>
  <c r="F217" i="2" l="1"/>
  <c r="H217" i="2" l="1"/>
  <c r="D218" i="2" s="1"/>
  <c r="G218" i="2" s="1"/>
  <c r="E219" i="2" s="1"/>
  <c r="H218" i="2" l="1"/>
  <c r="D219" i="2" s="1"/>
  <c r="G219" i="2" s="1"/>
  <c r="E220" i="2" s="1"/>
  <c r="F218" i="2" l="1"/>
  <c r="F219" i="2" l="1"/>
  <c r="H219" i="2"/>
  <c r="D220" i="2" s="1"/>
  <c r="G220" i="2" s="1"/>
  <c r="E221" i="2" s="1"/>
  <c r="F220" i="2" l="1"/>
  <c r="H220" i="2"/>
  <c r="D221" i="2" s="1"/>
  <c r="G221" i="2" s="1"/>
  <c r="E222" i="2" s="1"/>
  <c r="F221" i="2" l="1"/>
  <c r="H221" i="2" l="1"/>
  <c r="D222" i="2" s="1"/>
  <c r="G222" i="2" s="1"/>
  <c r="E223" i="2" s="1"/>
  <c r="F222" i="2" l="1"/>
  <c r="H222" i="2"/>
  <c r="D223" i="2" s="1"/>
  <c r="G223" i="2" s="1"/>
  <c r="E224" i="2" s="1"/>
  <c r="F223" i="2" l="1"/>
  <c r="H223" i="2"/>
  <c r="D224" i="2" s="1"/>
  <c r="G224" i="2" s="1"/>
  <c r="E225" i="2" s="1"/>
  <c r="F224" i="2" l="1"/>
  <c r="H224" i="2" l="1"/>
  <c r="D225" i="2" s="1"/>
  <c r="G225" i="2" s="1"/>
  <c r="E226" i="2" s="1"/>
  <c r="F225" i="2" l="1"/>
  <c r="H225" i="2"/>
  <c r="D226" i="2" s="1"/>
  <c r="G226" i="2" s="1"/>
  <c r="E227" i="2" s="1"/>
  <c r="F226" i="2" l="1"/>
  <c r="H226" i="2"/>
  <c r="D227" i="2" s="1"/>
  <c r="G227" i="2" s="1"/>
  <c r="E228" i="2" s="1"/>
  <c r="F227" i="2" l="1"/>
  <c r="H227" i="2" l="1"/>
  <c r="D228" i="2" s="1"/>
  <c r="G228" i="2" s="1"/>
  <c r="E229" i="2" s="1"/>
  <c r="F228" i="2" l="1"/>
  <c r="H228" i="2" l="1"/>
  <c r="D229" i="2" s="1"/>
  <c r="G229" i="2" s="1"/>
  <c r="E230" i="2" s="1"/>
  <c r="F229" i="2" l="1"/>
  <c r="H229" i="2"/>
  <c r="D230" i="2" s="1"/>
  <c r="G230" i="2" s="1"/>
  <c r="E231" i="2" s="1"/>
  <c r="F230" i="2" l="1"/>
  <c r="H230" i="2"/>
  <c r="D231" i="2" s="1"/>
  <c r="G231" i="2" s="1"/>
  <c r="E232" i="2" s="1"/>
  <c r="F231" i="2" l="1"/>
  <c r="H231" i="2"/>
  <c r="D232" i="2" s="1"/>
  <c r="G232" i="2" s="1"/>
  <c r="E233" i="2" s="1"/>
  <c r="F232" i="2" l="1"/>
  <c r="H232" i="2" l="1"/>
  <c r="D233" i="2" s="1"/>
  <c r="G233" i="2" s="1"/>
  <c r="E234" i="2" s="1"/>
  <c r="F233" i="2" l="1"/>
  <c r="H233" i="2"/>
  <c r="D234" i="2" s="1"/>
  <c r="G234" i="2" s="1"/>
  <c r="E235" i="2" s="1"/>
  <c r="F234" i="2" l="1"/>
  <c r="H234" i="2" l="1"/>
  <c r="D235" i="2" s="1"/>
  <c r="G235" i="2" s="1"/>
  <c r="E236" i="2" s="1"/>
  <c r="F235" i="2" l="1"/>
  <c r="H235" i="2"/>
  <c r="D236" i="2" s="1"/>
  <c r="G236" i="2" s="1"/>
  <c r="E237" i="2" s="1"/>
  <c r="F236" i="2" l="1"/>
  <c r="H236" i="2" l="1"/>
  <c r="D237" i="2" s="1"/>
  <c r="G237" i="2" s="1"/>
  <c r="E238" i="2" s="1"/>
  <c r="F237" i="2" l="1"/>
  <c r="H237" i="2"/>
  <c r="D238" i="2" s="1"/>
  <c r="G238" i="2" s="1"/>
  <c r="E239" i="2" s="1"/>
  <c r="F238" i="2" l="1"/>
  <c r="H238" i="2" l="1"/>
  <c r="D239" i="2" s="1"/>
  <c r="G239" i="2" s="1"/>
  <c r="E240" i="2" s="1"/>
  <c r="H239" i="2" l="1"/>
  <c r="D240" i="2" s="1"/>
  <c r="G240" i="2" s="1"/>
  <c r="E241" i="2" s="1"/>
  <c r="F239" i="2" l="1"/>
  <c r="F240" i="2" l="1"/>
  <c r="H240" i="2"/>
  <c r="D241" i="2" s="1"/>
  <c r="G241" i="2" s="1"/>
  <c r="E242" i="2" s="1"/>
  <c r="F241" i="2" l="1"/>
  <c r="H241" i="2"/>
  <c r="D242" i="2" s="1"/>
  <c r="G242" i="2" s="1"/>
  <c r="E243" i="2" s="1"/>
  <c r="F242" i="2" l="1"/>
  <c r="H242" i="2" l="1"/>
  <c r="D243" i="2" s="1"/>
  <c r="G243" i="2" s="1"/>
  <c r="E244" i="2" s="1"/>
  <c r="F243" i="2" l="1"/>
  <c r="H243" i="2"/>
  <c r="D244" i="2" s="1"/>
  <c r="G244" i="2" s="1"/>
  <c r="E245" i="2" s="1"/>
  <c r="F244" i="2" l="1"/>
  <c r="H244" i="2" l="1"/>
  <c r="D245" i="2" s="1"/>
  <c r="G245" i="2" s="1"/>
  <c r="E246" i="2" s="1"/>
  <c r="H245" i="2" l="1"/>
  <c r="D246" i="2" s="1"/>
  <c r="G246" i="2" s="1"/>
  <c r="E247" i="2" s="1"/>
  <c r="F245" i="2" l="1"/>
  <c r="F246" i="2" l="1"/>
  <c r="H246" i="2"/>
  <c r="D247" i="2" s="1"/>
  <c r="G247" i="2" s="1"/>
  <c r="E248" i="2" s="1"/>
  <c r="F247" i="2" l="1"/>
  <c r="H247" i="2"/>
  <c r="D248" i="2" s="1"/>
  <c r="G248" i="2" s="1"/>
  <c r="E249" i="2" s="1"/>
  <c r="F248" i="2" l="1"/>
  <c r="H248" i="2" l="1"/>
  <c r="D249" i="2" s="1"/>
  <c r="G249" i="2" s="1"/>
  <c r="E250" i="2" s="1"/>
  <c r="F249" i="2" l="1"/>
  <c r="H249" i="2"/>
  <c r="D250" i="2" s="1"/>
  <c r="G250" i="2" s="1"/>
  <c r="E251" i="2" s="1"/>
  <c r="F250" i="2" l="1"/>
  <c r="H250" i="2" l="1"/>
  <c r="D251" i="2" s="1"/>
  <c r="G251" i="2" s="1"/>
  <c r="E252" i="2" s="1"/>
  <c r="F251" i="2" l="1"/>
  <c r="H251" i="2"/>
  <c r="D252" i="2" s="1"/>
  <c r="G252" i="2" s="1"/>
  <c r="E253" i="2" s="1"/>
  <c r="F252" i="2" l="1"/>
  <c r="H252" i="2"/>
  <c r="D253" i="2" s="1"/>
  <c r="G253" i="2" s="1"/>
  <c r="E254" i="2" s="1"/>
  <c r="F253" i="2" l="1"/>
  <c r="H253" i="2" l="1"/>
  <c r="D254" i="2" s="1"/>
  <c r="G254" i="2" s="1"/>
  <c r="E255" i="2" s="1"/>
  <c r="H254" i="2" l="1"/>
  <c r="D255" i="2" s="1"/>
  <c r="G255" i="2" s="1"/>
  <c r="E256" i="2" s="1"/>
  <c r="F254" i="2" l="1"/>
  <c r="H255" i="2" l="1"/>
  <c r="D256" i="2" s="1"/>
  <c r="G256" i="2" s="1"/>
  <c r="E257" i="2" s="1"/>
  <c r="F255" i="2"/>
  <c r="F256" i="2" l="1"/>
  <c r="H256" i="2"/>
  <c r="D257" i="2" s="1"/>
  <c r="G257" i="2" s="1"/>
  <c r="E258" i="2" s="1"/>
  <c r="F257" i="2" l="1"/>
  <c r="H257" i="2" l="1"/>
  <c r="D258" i="2" s="1"/>
  <c r="G258" i="2" s="1"/>
  <c r="E259" i="2" s="1"/>
  <c r="F258" i="2" l="1"/>
  <c r="H258" i="2"/>
  <c r="D259" i="2" s="1"/>
  <c r="G259" i="2" s="1"/>
  <c r="E260" i="2" s="1"/>
  <c r="F259" i="2" l="1"/>
  <c r="H259" i="2" l="1"/>
  <c r="D260" i="2" s="1"/>
  <c r="G260" i="2" s="1"/>
  <c r="E261" i="2" s="1"/>
  <c r="H260" i="2" l="1"/>
  <c r="D261" i="2" s="1"/>
  <c r="G261" i="2" s="1"/>
  <c r="E262" i="2" s="1"/>
  <c r="F260" i="2" l="1"/>
  <c r="H261" i="2" l="1"/>
  <c r="D262" i="2" s="1"/>
  <c r="G262" i="2" s="1"/>
  <c r="F261" i="2"/>
  <c r="F262" i="2" l="1"/>
  <c r="E263" i="2"/>
  <c r="H262" i="2"/>
  <c r="D263" i="2" s="1"/>
  <c r="G263" i="2" s="1"/>
  <c r="E264" i="2" l="1"/>
  <c r="F263" i="2"/>
  <c r="H263" i="2" l="1"/>
  <c r="D264" i="2" s="1"/>
  <c r="G264" i="2" s="1"/>
  <c r="E265" i="2" s="1"/>
  <c r="F264" i="2" l="1"/>
  <c r="H264" i="2" l="1"/>
  <c r="D265" i="2" s="1"/>
  <c r="G265" i="2" s="1"/>
  <c r="E266" i="2" s="1"/>
  <c r="F265" i="2" l="1"/>
  <c r="H265" i="2" l="1"/>
  <c r="D266" i="2" s="1"/>
  <c r="G266" i="2" s="1"/>
  <c r="E267" i="2" s="1"/>
  <c r="F266" i="2" l="1"/>
  <c r="H266" i="2" l="1"/>
  <c r="D267" i="2" s="1"/>
  <c r="G267" i="2" s="1"/>
  <c r="E268" i="2" s="1"/>
  <c r="F267" i="2" l="1"/>
  <c r="H267" i="2" l="1"/>
  <c r="D268" i="2" s="1"/>
  <c r="G268" i="2" s="1"/>
  <c r="E269" i="2" s="1"/>
  <c r="F268" i="2" l="1"/>
  <c r="H268" i="2"/>
  <c r="D269" i="2" s="1"/>
  <c r="G269" i="2" s="1"/>
  <c r="E270" i="2" s="1"/>
  <c r="F269" i="2" l="1"/>
  <c r="H269" i="2" l="1"/>
  <c r="D270" i="2" s="1"/>
  <c r="G270" i="2" s="1"/>
  <c r="E271" i="2" s="1"/>
  <c r="F270" i="2" l="1"/>
  <c r="H270" i="2" l="1"/>
  <c r="D271" i="2" s="1"/>
  <c r="G271" i="2" s="1"/>
  <c r="E272" i="2" s="1"/>
  <c r="F271" i="2" l="1"/>
  <c r="H271" i="2" l="1"/>
  <c r="D272" i="2" s="1"/>
  <c r="G272" i="2" s="1"/>
  <c r="E273" i="2" s="1"/>
  <c r="F272" i="2" l="1"/>
  <c r="H272" i="2" l="1"/>
  <c r="D273" i="2" s="1"/>
  <c r="G273" i="2" s="1"/>
  <c r="E274" i="2" s="1"/>
  <c r="F273" i="2" l="1"/>
  <c r="H273" i="2" l="1"/>
  <c r="D274" i="2" s="1"/>
  <c r="G274" i="2" s="1"/>
  <c r="E275" i="2" s="1"/>
  <c r="F274" i="2" l="1"/>
  <c r="H274" i="2" l="1"/>
  <c r="D275" i="2" s="1"/>
  <c r="G275" i="2" s="1"/>
  <c r="E276" i="2" s="1"/>
  <c r="F275" i="2" l="1"/>
  <c r="H275" i="2" l="1"/>
  <c r="D276" i="2" s="1"/>
  <c r="G276" i="2" s="1"/>
  <c r="E277" i="2" s="1"/>
  <c r="F276" i="2" l="1"/>
  <c r="H276" i="2" l="1"/>
  <c r="D277" i="2" s="1"/>
  <c r="G277" i="2" s="1"/>
  <c r="E278" i="2" s="1"/>
  <c r="F277" i="2" l="1"/>
  <c r="H277" i="2" l="1"/>
  <c r="D278" i="2" s="1"/>
  <c r="G278" i="2" s="1"/>
  <c r="E279" i="2" s="1"/>
  <c r="F278" i="2" l="1"/>
  <c r="H278" i="2" l="1"/>
  <c r="D279" i="2" s="1"/>
  <c r="G279" i="2" s="1"/>
  <c r="E280" i="2" s="1"/>
  <c r="F279" i="2" l="1"/>
  <c r="H279" i="2"/>
  <c r="D280" i="2" s="1"/>
  <c r="G280" i="2" s="1"/>
  <c r="E281" i="2" s="1"/>
  <c r="F280" i="2" l="1"/>
  <c r="H280" i="2"/>
  <c r="D281" i="2" s="1"/>
  <c r="G281" i="2" s="1"/>
  <c r="E282" i="2" s="1"/>
  <c r="F281" i="2" l="1"/>
  <c r="H281" i="2"/>
  <c r="D282" i="2" s="1"/>
  <c r="G282" i="2" s="1"/>
  <c r="E283" i="2" s="1"/>
  <c r="F282" i="2" l="1"/>
  <c r="H282" i="2" l="1"/>
  <c r="D283" i="2" s="1"/>
  <c r="G283" i="2" s="1"/>
  <c r="E284" i="2" s="1"/>
  <c r="F283" i="2" l="1"/>
  <c r="H283" i="2"/>
  <c r="D284" i="2" s="1"/>
  <c r="G284" i="2" s="1"/>
  <c r="E285" i="2" s="1"/>
  <c r="F284" i="2" l="1"/>
  <c r="H284" i="2" l="1"/>
  <c r="D285" i="2" s="1"/>
  <c r="G285" i="2" s="1"/>
  <c r="E286" i="2" s="1"/>
  <c r="F285" i="2" l="1"/>
  <c r="H285" i="2"/>
  <c r="D286" i="2" s="1"/>
  <c r="G286" i="2" s="1"/>
  <c r="E287" i="2" s="1"/>
  <c r="F286" i="2" l="1"/>
  <c r="H286" i="2" l="1"/>
  <c r="D287" i="2" s="1"/>
  <c r="G287" i="2" s="1"/>
  <c r="E288" i="2" s="1"/>
  <c r="H287" i="2" l="1"/>
  <c r="D288" i="2" s="1"/>
  <c r="G288" i="2" s="1"/>
  <c r="E289" i="2" s="1"/>
  <c r="F287" i="2" l="1"/>
  <c r="F288" i="2" l="1"/>
  <c r="H288" i="2"/>
  <c r="D289" i="2" s="1"/>
  <c r="G289" i="2" s="1"/>
  <c r="E290" i="2" s="1"/>
  <c r="F289" i="2" l="1"/>
  <c r="H289" i="2"/>
  <c r="D290" i="2" s="1"/>
  <c r="G290" i="2" s="1"/>
  <c r="E291" i="2" s="1"/>
  <c r="F290" i="2" l="1"/>
  <c r="H290" i="2" l="1"/>
  <c r="D291" i="2" s="1"/>
  <c r="G291" i="2" s="1"/>
  <c r="E292" i="2" s="1"/>
  <c r="F291" i="2" l="1"/>
  <c r="H291" i="2"/>
  <c r="D292" i="2" s="1"/>
  <c r="G292" i="2" s="1"/>
  <c r="E293" i="2" s="1"/>
  <c r="F292" i="2" l="1"/>
  <c r="H292" i="2" l="1"/>
  <c r="D293" i="2" s="1"/>
  <c r="G293" i="2" s="1"/>
  <c r="E294" i="2" s="1"/>
  <c r="H293" i="2" l="1"/>
  <c r="D294" i="2" s="1"/>
  <c r="G294" i="2" s="1"/>
  <c r="E295" i="2" s="1"/>
  <c r="F293" i="2" l="1"/>
  <c r="F294" i="2" l="1"/>
  <c r="H294" i="2"/>
  <c r="D295" i="2" s="1"/>
  <c r="G295" i="2" s="1"/>
  <c r="E296" i="2" s="1"/>
  <c r="F295" i="2" l="1"/>
  <c r="H295" i="2"/>
  <c r="D296" i="2" s="1"/>
  <c r="G296" i="2" s="1"/>
  <c r="E297" i="2" s="1"/>
  <c r="F296" i="2" l="1"/>
  <c r="H296" i="2" l="1"/>
  <c r="D297" i="2" s="1"/>
  <c r="G297" i="2" s="1"/>
  <c r="E298" i="2" s="1"/>
  <c r="F297" i="2" l="1"/>
  <c r="H297" i="2"/>
  <c r="D298" i="2" s="1"/>
  <c r="G298" i="2" s="1"/>
  <c r="E299" i="2" s="1"/>
  <c r="F298" i="2" l="1"/>
  <c r="H298" i="2" l="1"/>
  <c r="D299" i="2" s="1"/>
  <c r="G299" i="2" s="1"/>
  <c r="E300" i="2" s="1"/>
  <c r="F299" i="2"/>
  <c r="H299" i="2" l="1"/>
  <c r="D300" i="2" s="1"/>
  <c r="G300" i="2" s="1"/>
  <c r="E301" i="2" s="1"/>
  <c r="F300" i="2" l="1"/>
  <c r="H300" i="2" l="1"/>
  <c r="D301" i="2" s="1"/>
  <c r="G301" i="2" s="1"/>
  <c r="E302" i="2" s="1"/>
  <c r="F301" i="2" l="1"/>
  <c r="H301" i="2" l="1"/>
  <c r="D302" i="2" s="1"/>
  <c r="G302" i="2" s="1"/>
  <c r="E303" i="2" s="1"/>
  <c r="F302" i="2" l="1"/>
  <c r="H302" i="2" l="1"/>
  <c r="D303" i="2" s="1"/>
  <c r="G303" i="2" s="1"/>
  <c r="E304" i="2" s="1"/>
  <c r="F303" i="2" l="1"/>
  <c r="H303" i="2"/>
  <c r="D304" i="2" s="1"/>
  <c r="G304" i="2" s="1"/>
  <c r="E305" i="2" s="1"/>
  <c r="F304" i="2" l="1"/>
  <c r="H304" i="2"/>
  <c r="D305" i="2" s="1"/>
  <c r="G305" i="2" s="1"/>
  <c r="E306" i="2" s="1"/>
  <c r="F305" i="2" l="1"/>
  <c r="H305" i="2"/>
  <c r="D306" i="2" s="1"/>
  <c r="G306" i="2" s="1"/>
  <c r="E307" i="2" s="1"/>
  <c r="F306" i="2" l="1"/>
  <c r="H306" i="2"/>
  <c r="D307" i="2" s="1"/>
  <c r="G307" i="2" s="1"/>
  <c r="E308" i="2" s="1"/>
  <c r="F307" i="2" l="1"/>
  <c r="H307" i="2" l="1"/>
  <c r="D308" i="2" s="1"/>
  <c r="G308" i="2" s="1"/>
  <c r="E309" i="2" s="1"/>
  <c r="F308" i="2" l="1"/>
  <c r="H308" i="2" l="1"/>
  <c r="D309" i="2" s="1"/>
  <c r="G309" i="2" s="1"/>
  <c r="E310" i="2" s="1"/>
  <c r="F309" i="2" l="1"/>
  <c r="H309" i="2" l="1"/>
  <c r="D310" i="2" s="1"/>
  <c r="G310" i="2" s="1"/>
  <c r="E311" i="2" s="1"/>
  <c r="F310" i="2" l="1"/>
  <c r="H310" i="2" l="1"/>
  <c r="D311" i="2" s="1"/>
  <c r="G311" i="2" s="1"/>
  <c r="E312" i="2" s="1"/>
  <c r="F311" i="2" l="1"/>
  <c r="H311" i="2"/>
  <c r="D312" i="2" s="1"/>
  <c r="G312" i="2" s="1"/>
  <c r="E313" i="2" s="1"/>
  <c r="F312" i="2" l="1"/>
  <c r="H312" i="2"/>
  <c r="D313" i="2" s="1"/>
  <c r="G313" i="2" s="1"/>
  <c r="E314" i="2" s="1"/>
  <c r="F313" i="2" l="1"/>
  <c r="H313" i="2" l="1"/>
  <c r="D314" i="2" s="1"/>
  <c r="G314" i="2" s="1"/>
  <c r="E315" i="2" s="1"/>
  <c r="H314" i="2" l="1"/>
  <c r="D315" i="2" s="1"/>
  <c r="G315" i="2" s="1"/>
  <c r="E316" i="2" s="1"/>
  <c r="F314" i="2" l="1"/>
  <c r="F315" i="2" l="1"/>
  <c r="H315" i="2"/>
  <c r="D316" i="2" s="1"/>
  <c r="G316" i="2" s="1"/>
  <c r="E317" i="2" s="1"/>
  <c r="F316" i="2" l="1"/>
  <c r="H316" i="2"/>
  <c r="D317" i="2" s="1"/>
  <c r="G317" i="2" s="1"/>
  <c r="E318" i="2" s="1"/>
  <c r="F317" i="2" l="1"/>
  <c r="H317" i="2"/>
  <c r="D318" i="2" s="1"/>
  <c r="G318" i="2" s="1"/>
  <c r="E319" i="2" s="1"/>
  <c r="F318" i="2" l="1"/>
  <c r="H318" i="2" l="1"/>
  <c r="D319" i="2" s="1"/>
  <c r="G319" i="2" s="1"/>
  <c r="E320" i="2" s="1"/>
  <c r="F319" i="2" l="1"/>
  <c r="H319" i="2" l="1"/>
  <c r="D320" i="2" s="1"/>
  <c r="G320" i="2" s="1"/>
  <c r="E321" i="2" s="1"/>
  <c r="F320" i="2" l="1"/>
  <c r="H320" i="2" l="1"/>
  <c r="D321" i="2" s="1"/>
  <c r="G321" i="2" s="1"/>
  <c r="E322" i="2" s="1"/>
  <c r="F321" i="2" l="1"/>
  <c r="H321" i="2" l="1"/>
  <c r="D322" i="2" s="1"/>
  <c r="G322" i="2" s="1"/>
  <c r="E323" i="2" s="1"/>
  <c r="F322" i="2" l="1"/>
  <c r="H322" i="2" l="1"/>
  <c r="D323" i="2" s="1"/>
  <c r="G323" i="2" s="1"/>
  <c r="E324" i="2" s="1"/>
  <c r="F323" i="2" l="1"/>
  <c r="H323" i="2"/>
  <c r="D324" i="2" s="1"/>
  <c r="G324" i="2" s="1"/>
  <c r="E325" i="2" s="1"/>
  <c r="F324" i="2" l="1"/>
  <c r="H324" i="2"/>
  <c r="D325" i="2" s="1"/>
  <c r="G325" i="2" s="1"/>
  <c r="E326" i="2" s="1"/>
  <c r="F325" i="2" l="1"/>
  <c r="H325" i="2" l="1"/>
  <c r="D326" i="2" s="1"/>
  <c r="G326" i="2" s="1"/>
  <c r="E327" i="2" s="1"/>
  <c r="F326" i="2" l="1"/>
  <c r="H326" i="2"/>
  <c r="D327" i="2" s="1"/>
  <c r="G327" i="2" s="1"/>
  <c r="E328" i="2" s="1"/>
  <c r="F327" i="2" l="1"/>
  <c r="H327" i="2" l="1"/>
  <c r="D328" i="2" s="1"/>
  <c r="G328" i="2" s="1"/>
  <c r="E329" i="2" s="1"/>
  <c r="F328" i="2" l="1"/>
  <c r="H328" i="2"/>
  <c r="D329" i="2" s="1"/>
  <c r="G329" i="2" s="1"/>
  <c r="E330" i="2" s="1"/>
  <c r="F329" i="2" l="1"/>
  <c r="H329" i="2" l="1"/>
  <c r="D330" i="2" s="1"/>
  <c r="G330" i="2" s="1"/>
  <c r="E331" i="2" s="1"/>
  <c r="F330" i="2" l="1"/>
  <c r="H330" i="2" l="1"/>
  <c r="D331" i="2" s="1"/>
  <c r="G331" i="2" s="1"/>
  <c r="E332" i="2" s="1"/>
  <c r="F331" i="2" l="1"/>
  <c r="H331" i="2"/>
  <c r="D332" i="2" s="1"/>
  <c r="G332" i="2" s="1"/>
  <c r="E333" i="2" s="1"/>
  <c r="H332" i="2" l="1"/>
  <c r="D333" i="2" s="1"/>
  <c r="G333" i="2" s="1"/>
  <c r="E334" i="2" s="1"/>
  <c r="F332" i="2" l="1"/>
  <c r="F333" i="2" l="1"/>
  <c r="H333" i="2"/>
  <c r="D334" i="2" s="1"/>
  <c r="G334" i="2" s="1"/>
  <c r="E335" i="2" s="1"/>
  <c r="F334" i="2" l="1"/>
  <c r="H334" i="2"/>
  <c r="D335" i="2" s="1"/>
  <c r="G335" i="2" s="1"/>
  <c r="E336" i="2" s="1"/>
  <c r="F335" i="2" l="1"/>
  <c r="H335" i="2" l="1"/>
  <c r="D336" i="2" s="1"/>
  <c r="G336" i="2" s="1"/>
  <c r="E337" i="2" s="1"/>
  <c r="F336" i="2" l="1"/>
  <c r="H336" i="2"/>
  <c r="D337" i="2" s="1"/>
  <c r="G337" i="2" s="1"/>
  <c r="E338" i="2" s="1"/>
  <c r="F337" i="2" l="1"/>
  <c r="H337" i="2" l="1"/>
  <c r="D338" i="2" s="1"/>
  <c r="G338" i="2" s="1"/>
  <c r="E339" i="2" s="1"/>
  <c r="H338" i="2" l="1"/>
  <c r="D339" i="2" s="1"/>
  <c r="G339" i="2" s="1"/>
  <c r="E340" i="2" s="1"/>
  <c r="F338" i="2" l="1"/>
  <c r="F339" i="2" l="1"/>
  <c r="H339" i="2"/>
  <c r="D340" i="2" s="1"/>
  <c r="G340" i="2" s="1"/>
  <c r="E341" i="2" s="1"/>
  <c r="F340" i="2" l="1"/>
  <c r="H340" i="2"/>
  <c r="D341" i="2" s="1"/>
  <c r="G341" i="2" s="1"/>
  <c r="E342" i="2" s="1"/>
  <c r="F341" i="2" l="1"/>
  <c r="H341" i="2" l="1"/>
  <c r="D342" i="2" s="1"/>
  <c r="G342" i="2" s="1"/>
  <c r="E343" i="2" s="1"/>
  <c r="H342" i="2" l="1"/>
  <c r="D343" i="2" s="1"/>
  <c r="G343" i="2" s="1"/>
  <c r="E344" i="2" s="1"/>
  <c r="F342" i="2" l="1"/>
  <c r="F343" i="2" l="1"/>
  <c r="H343" i="2"/>
  <c r="D344" i="2" s="1"/>
  <c r="G344" i="2" s="1"/>
  <c r="E345" i="2" s="1"/>
  <c r="F344" i="2" l="1"/>
  <c r="H344" i="2"/>
  <c r="D345" i="2" s="1"/>
  <c r="G345" i="2" s="1"/>
  <c r="E346" i="2" s="1"/>
  <c r="F345" i="2" l="1"/>
  <c r="H345" i="2" l="1"/>
  <c r="D346" i="2" s="1"/>
  <c r="G346" i="2" s="1"/>
  <c r="E347" i="2" s="1"/>
  <c r="H346" i="2" l="1"/>
  <c r="D347" i="2" s="1"/>
  <c r="G347" i="2" s="1"/>
  <c r="E348" i="2" s="1"/>
  <c r="F346" i="2" l="1"/>
  <c r="F347" i="2" l="1"/>
  <c r="H347" i="2"/>
  <c r="D348" i="2" s="1"/>
  <c r="G348" i="2" s="1"/>
  <c r="E349" i="2" s="1"/>
  <c r="F348" i="2" l="1"/>
  <c r="H348" i="2"/>
  <c r="D349" i="2" s="1"/>
  <c r="G349" i="2" s="1"/>
  <c r="E350" i="2" s="1"/>
  <c r="F349" i="2" l="1"/>
  <c r="H349" i="2" l="1"/>
  <c r="D350" i="2" s="1"/>
  <c r="G350" i="2" s="1"/>
  <c r="E351" i="2" s="1"/>
  <c r="F350" i="2" l="1"/>
  <c r="H350" i="2"/>
  <c r="D351" i="2" s="1"/>
  <c r="G351" i="2" s="1"/>
  <c r="E352" i="2" s="1"/>
  <c r="F351" i="2" l="1"/>
  <c r="H351" i="2" l="1"/>
  <c r="D352" i="2" s="1"/>
  <c r="G352" i="2" s="1"/>
  <c r="E353" i="2" s="1"/>
  <c r="F352" i="2" l="1"/>
  <c r="H352" i="2"/>
  <c r="D353" i="2" s="1"/>
  <c r="G353" i="2" s="1"/>
  <c r="E354" i="2" s="1"/>
  <c r="F353" i="2" l="1"/>
  <c r="H353" i="2" l="1"/>
  <c r="D354" i="2" s="1"/>
  <c r="G354" i="2" s="1"/>
  <c r="E355" i="2" s="1"/>
  <c r="H354" i="2" l="1"/>
  <c r="D355" i="2" s="1"/>
  <c r="G355" i="2" s="1"/>
  <c r="E356" i="2" s="1"/>
  <c r="F354" i="2" l="1"/>
  <c r="F355" i="2" l="1"/>
  <c r="H355" i="2"/>
  <c r="D356" i="2" s="1"/>
  <c r="G356" i="2" s="1"/>
  <c r="E357" i="2" s="1"/>
  <c r="F356" i="2" l="1"/>
  <c r="H356" i="2"/>
  <c r="D357" i="2" s="1"/>
  <c r="G357" i="2" s="1"/>
  <c r="E358" i="2" s="1"/>
  <c r="F357" i="2" l="1"/>
  <c r="H357" i="2" l="1"/>
  <c r="D358" i="2" s="1"/>
  <c r="G358" i="2" s="1"/>
  <c r="E359" i="2" s="1"/>
  <c r="F358" i="2" l="1"/>
  <c r="H358" i="2"/>
  <c r="D359" i="2" s="1"/>
  <c r="G359" i="2" s="1"/>
  <c r="E360" i="2" s="1"/>
  <c r="F359" i="2" l="1"/>
  <c r="H359" i="2" l="1"/>
  <c r="D360" i="2" s="1"/>
  <c r="G360" i="2" s="1"/>
  <c r="E361" i="2" s="1"/>
  <c r="F360" i="2" l="1"/>
  <c r="H360" i="2"/>
  <c r="D361" i="2" s="1"/>
  <c r="G361" i="2" s="1"/>
  <c r="E362" i="2" s="1"/>
  <c r="F361" i="2" l="1"/>
  <c r="H361" i="2" l="1"/>
  <c r="D362" i="2" s="1"/>
  <c r="G362" i="2" s="1"/>
  <c r="E363" i="2" s="1"/>
  <c r="D21" i="1" l="1"/>
  <c r="E21" i="1"/>
  <c r="F21" i="1"/>
  <c r="G21" i="1"/>
  <c r="H21" i="1"/>
  <c r="I21" i="1"/>
  <c r="J21" i="1"/>
  <c r="K21" i="1"/>
  <c r="L21" i="1"/>
  <c r="C21" i="1"/>
  <c r="F362" i="2"/>
  <c r="H362" i="2"/>
  <c r="D363" i="2" s="1"/>
  <c r="G363" i="2" s="1"/>
  <c r="F363" i="2" l="1"/>
  <c r="H363" i="2" l="1"/>
  <c r="C16" i="1" l="1"/>
  <c r="C19" i="1" s="1"/>
  <c r="K9" i="1"/>
  <c r="K8" i="1"/>
  <c r="K13" i="1" s="1"/>
  <c r="C10" i="1"/>
  <c r="C25" i="1" l="1"/>
  <c r="C11" i="1"/>
  <c r="D16" i="1"/>
  <c r="C17" i="1"/>
  <c r="C18" i="1"/>
  <c r="C20" i="1" s="1"/>
  <c r="E16" i="1" l="1"/>
  <c r="D17" i="1"/>
  <c r="D18" i="1" s="1"/>
  <c r="D19" i="1"/>
  <c r="C22" i="1"/>
  <c r="D25" i="1" s="1"/>
  <c r="D20" i="1" l="1"/>
  <c r="F16" i="1"/>
  <c r="E17" i="1"/>
  <c r="E18" i="1" s="1"/>
  <c r="E19" i="1"/>
  <c r="C23" i="1"/>
  <c r="D22" i="1"/>
  <c r="E25" i="1" s="1"/>
  <c r="E20" i="1" l="1"/>
  <c r="G16" i="1"/>
  <c r="F19" i="1"/>
  <c r="F17" i="1"/>
  <c r="F18" i="1"/>
  <c r="E22" i="1"/>
  <c r="F25" i="1" s="1"/>
  <c r="D23" i="1"/>
  <c r="C24" i="1"/>
  <c r="C26" i="1"/>
  <c r="F20" i="1" l="1"/>
  <c r="H16" i="1"/>
  <c r="G19" i="1"/>
  <c r="G17" i="1"/>
  <c r="G18" i="1"/>
  <c r="E23" i="1"/>
  <c r="F22" i="1"/>
  <c r="G25" i="1" s="1"/>
  <c r="D24" i="1"/>
  <c r="D26" i="1"/>
  <c r="G20" i="1"/>
  <c r="H17" i="1" l="1"/>
  <c r="H18" i="1" s="1"/>
  <c r="H19" i="1"/>
  <c r="I16" i="1"/>
  <c r="G22" i="1"/>
  <c r="H25" i="1" s="1"/>
  <c r="F23" i="1"/>
  <c r="E24" i="1"/>
  <c r="E26" i="1"/>
  <c r="H20" i="1" l="1"/>
  <c r="J16" i="1"/>
  <c r="I19" i="1"/>
  <c r="I17" i="1"/>
  <c r="I18" i="1"/>
  <c r="H22" i="1"/>
  <c r="I25" i="1" s="1"/>
  <c r="F26" i="1"/>
  <c r="F24" i="1"/>
  <c r="G23" i="1"/>
  <c r="I20" i="1"/>
  <c r="J19" i="1" l="1"/>
  <c r="J17" i="1"/>
  <c r="J18" i="1" s="1"/>
  <c r="J20" i="1" s="1"/>
  <c r="K16" i="1"/>
  <c r="I22" i="1"/>
  <c r="J25" i="1" s="1"/>
  <c r="G26" i="1"/>
  <c r="G24" i="1"/>
  <c r="H23" i="1"/>
  <c r="K17" i="1" l="1"/>
  <c r="K18" i="1" s="1"/>
  <c r="L16" i="1"/>
  <c r="K19" i="1"/>
  <c r="J22" i="1"/>
  <c r="K25" i="1" s="1"/>
  <c r="I23" i="1"/>
  <c r="H26" i="1"/>
  <c r="H24" i="1"/>
  <c r="K20" i="1"/>
  <c r="M16" i="1" l="1"/>
  <c r="L19" i="1"/>
  <c r="L17" i="1"/>
  <c r="L18" i="1" s="1"/>
  <c r="L20" i="1" s="1"/>
  <c r="J23" i="1"/>
  <c r="K22" i="1"/>
  <c r="L25" i="1" s="1"/>
  <c r="I24" i="1"/>
  <c r="I26" i="1"/>
  <c r="M19" i="1" l="1"/>
  <c r="M17" i="1"/>
  <c r="M18" i="1" s="1"/>
  <c r="L22" i="1"/>
  <c r="L23" i="1" s="1"/>
  <c r="J26" i="1"/>
  <c r="J24" i="1"/>
  <c r="K23" i="1"/>
  <c r="M20" i="1"/>
  <c r="L24" i="1" l="1"/>
  <c r="L26" i="1"/>
  <c r="K24" i="1"/>
  <c r="K26" i="1"/>
  <c r="I11" i="1"/>
  <c r="H30" i="1" l="1"/>
  <c r="I12" i="1"/>
  <c r="C29" i="1" s="1"/>
  <c r="C30" i="1" l="1"/>
  <c r="C31" i="1" a="1"/>
  <c r="C31" i="1" l="1"/>
  <c r="C33" i="1" s="1"/>
  <c r="C34" i="1" l="1"/>
  <c r="H31" i="1" s="1"/>
  <c r="H32" i="1" s="1"/>
  <c r="G31" i="1"/>
  <c r="G30" i="1"/>
  <c r="G32" i="1" l="1"/>
  <c r="G34" i="1" s="1"/>
  <c r="H34" i="1"/>
  <c r="H3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<sst xmlns="http://schemas.openxmlformats.org/spreadsheetml/2006/main" count="79" uniqueCount="75">
  <si>
    <t>Stylized Tenant-in-Common Agreement Cash Flow Projection</t>
  </si>
  <si>
    <t>For illustrative and educational purposes only. This spreadsheet is not investment advice</t>
  </si>
  <si>
    <t>Features and Assumptions</t>
  </si>
  <si>
    <t>Property Purchase</t>
  </si>
  <si>
    <t>Upfront fees</t>
  </si>
  <si>
    <t>Purchase price</t>
  </si>
  <si>
    <t>Upfront Reserves</t>
  </si>
  <si>
    <t>Fully loaded price</t>
  </si>
  <si>
    <t>Base rent</t>
  </si>
  <si>
    <t>Annual increase</t>
  </si>
  <si>
    <t>Vacancy rate</t>
  </si>
  <si>
    <t>Ratio of expenses</t>
  </si>
  <si>
    <t>to base rent</t>
  </si>
  <si>
    <t>Rent and Expenses</t>
  </si>
  <si>
    <t>Capital Sources</t>
  </si>
  <si>
    <t>Property Sale</t>
  </si>
  <si>
    <t>Discount Rate</t>
  </si>
  <si>
    <t>Equity</t>
  </si>
  <si>
    <t>Mortgage</t>
  </si>
  <si>
    <t>Interest rate</t>
  </si>
  <si>
    <t>Interest-only period</t>
  </si>
  <si>
    <t>Years to sale</t>
  </si>
  <si>
    <t>Cap rate at sale</t>
  </si>
  <si>
    <t>Fees on sale</t>
  </si>
  <si>
    <t>Final year NOI</t>
  </si>
  <si>
    <t>Projected sale</t>
  </si>
  <si>
    <t>Debt</t>
  </si>
  <si>
    <t>Risk-free rate</t>
  </si>
  <si>
    <t>Risk premium</t>
  </si>
  <si>
    <t>Unlevered beta</t>
  </si>
  <si>
    <t>Discount rate</t>
  </si>
  <si>
    <t>Cells with orange backgrounds are inputs and can</t>
  </si>
  <si>
    <t xml:space="preserve">be modified. Change them to see effect on </t>
  </si>
  <si>
    <t>projected cash flows and discounted present</t>
  </si>
  <si>
    <t>Projections</t>
  </si>
  <si>
    <t>Year</t>
  </si>
  <si>
    <t>Vacancy</t>
  </si>
  <si>
    <t>Gross revenue</t>
  </si>
  <si>
    <t>Expenses</t>
  </si>
  <si>
    <t>Net operating income</t>
  </si>
  <si>
    <t>Mortgage P&amp;I payments</t>
  </si>
  <si>
    <t xml:space="preserve">Payments from reserves </t>
  </si>
  <si>
    <t>Cash distributions to investors</t>
  </si>
  <si>
    <t>Cash-on-cash returns</t>
  </si>
  <si>
    <t>Beginning of year reserve balance</t>
  </si>
  <si>
    <t>Present value of cash flows</t>
  </si>
  <si>
    <t>Proceeds from Property Sale</t>
  </si>
  <si>
    <t>Return on Capital</t>
  </si>
  <si>
    <t>Projected sale price</t>
  </si>
  <si>
    <t>Reserve balance</t>
  </si>
  <si>
    <t>Mortgage loan balance</t>
  </si>
  <si>
    <t>Net proceeds from property sale</t>
  </si>
  <si>
    <t>Discounted proceeds from sale</t>
  </si>
  <si>
    <t>Annual cash flows to investors</t>
  </si>
  <si>
    <t>Proceeds from property sale</t>
  </si>
  <si>
    <t>Total projected cash flows</t>
  </si>
  <si>
    <t>Investors' contributed capital</t>
  </si>
  <si>
    <t>Net Gain or Loss</t>
  </si>
  <si>
    <t>Value per $1 spent</t>
  </si>
  <si>
    <t>Undiscounted</t>
  </si>
  <si>
    <t>Discounted</t>
  </si>
  <si>
    <t>For simplicity, we assume all costs (expenses, tenant improvements and leasing costs, etc) are represented by the expense line shown above.</t>
  </si>
  <si>
    <t>We assume that so long as there are any reserves outstanding, the sponsor will draw from the reserves to keep the cash-on-cash returns at 7%.</t>
  </si>
  <si>
    <t>Mortgage is 30-year, fixed rate. Amortization is for 30 years after interest-only period</t>
  </si>
  <si>
    <t>Mortgage balance at end of term:</t>
  </si>
  <si>
    <t>The reserve account is credited with 3% annually.</t>
  </si>
  <si>
    <t>Annual cash flows are discounted at mid-year and the proceeds from the property sale are discounted at the end of the year</t>
  </si>
  <si>
    <t>Mortgage payments -- 30 year, with interest only period</t>
  </si>
  <si>
    <t>No. Remaining</t>
  </si>
  <si>
    <t>Payment Date</t>
  </si>
  <si>
    <t>Beginning Balance</t>
  </si>
  <si>
    <t>Payment</t>
  </si>
  <si>
    <t>Principal</t>
  </si>
  <si>
    <t>Interest</t>
  </si>
  <si>
    <t>Ending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</si>
</sst>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_(* #,##0_);_(* \(#,##0\);_(* &quot;-&quot;??_);_(@_)"/>
  </numFmts>
  <fonts count="11" x14ac:knownFonts="1">
    <font>
      <sz val="11"/>
      <color theme="1"/>
      <name val="Calibri"/>
      <family val="2"/>
      <scheme val="minor"/>
    </font>
    <font>
      <sz val="11"/>
      <color theme="1"/>
      <name val="Garamond"/>
      <family val="1"/>
    </font>
    <font>
      <i/>
      <sz val="11"/>
      <color theme="1"/>
      <name val="Garamond"/>
      <family val="1"/>
    </font>
    <font>
      <b/>
      <sz val="18"/>
      <color theme="1"/>
      <name val="Garamond"/>
      <family val="1"/>
    </font>
    <font>
      <b/>
      <sz val="11"/>
      <color theme="1"/>
      <name val="Garamond"/>
      <family val="1"/>
    </font>
    <font>
      <b/>
      <u/>
      <sz val="11"/>
      <color theme="1"/>
      <name val="Garamond"/>
      <family val="1"/>
    </font>
    <font>
      <u/>
      <sz val="11"/>
      <color theme="1"/>
      <name val="Garamond"/>
      <family val="1"/>
    </font>
    <font>
      <sz val="11"/>
      <color theme="1"/>
      <name val="Calibri"/>
      <family val="2"/>
      <scheme val="minor"/>
    </font>
    <font>
      <sz val="11"/>
      <color theme="1"/>
      <name val="Garamond"/>
      <family val="2"/>
    </font>
    <font>
      <b/>
      <sz val="11"/>
      <name val="Garamond"/>
      <family val="1"/>
    </font>
    <font>
      <sz val="11"/>
      <name val="Garamond"/>
      <family val="1"/>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55"/>
      </bottom>
      <diagonal/>
    </border>
    <border>
      <left/>
      <right/>
      <top/>
      <bottom style="double">
        <color indexed="64"/>
      </bottom>
      <diagonal/>
    </border>
  </borders>
  <cellStyleXfs count="5">
    <xf numFmtId="0" fontId="0"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4" fontId="8" fillId="0" borderId="0" applyFont="0" applyFill="0" applyBorder="0" applyAlignment="0" applyProtection="0"/>
  </cellStyleXfs>
  <cellXfs count="41">
    <xf numFmtId="0" fontId="0" fillId="0" borderId="0" xfId="0"/>
    <xf numFmtId="0" fontId="8" fillId="0" borderId="0" xfId="3"/>
    <xf numFmtId="10" fontId="8" fillId="0" borderId="0" xfId="3" applyNumberFormat="1"/>
    <xf numFmtId="164" fontId="8" fillId="0" borderId="0" xfId="3" applyNumberFormat="1"/>
    <xf numFmtId="0" fontId="9" fillId="0" borderId="0" xfId="3" applyFont="1"/>
    <xf numFmtId="0" fontId="10" fillId="0" borderId="0" xfId="3" applyFont="1"/>
    <xf numFmtId="165" fontId="10" fillId="0" borderId="0" xfId="3" applyNumberFormat="1" applyFont="1"/>
    <xf numFmtId="0" fontId="10" fillId="0" borderId="3" xfId="3" applyFont="1" applyBorder="1" applyAlignment="1">
      <alignment horizontal="right"/>
    </xf>
    <xf numFmtId="165" fontId="10" fillId="0" borderId="3" xfId="3" applyNumberFormat="1" applyFont="1" applyBorder="1" applyAlignment="1">
      <alignment horizontal="right"/>
    </xf>
    <xf numFmtId="1" fontId="10" fillId="0" borderId="0" xfId="3" applyNumberFormat="1" applyFont="1" applyAlignment="1">
      <alignment horizontal="right"/>
    </xf>
    <xf numFmtId="14" fontId="10" fillId="0" borderId="0" xfId="3" applyNumberFormat="1" applyFont="1" applyAlignment="1">
      <alignment horizontal="right"/>
    </xf>
    <xf numFmtId="0" fontId="10" fillId="0" borderId="0" xfId="3" applyFont="1" applyAlignment="1">
      <alignment horizontal="right"/>
    </xf>
    <xf numFmtId="165" fontId="10" fillId="0" borderId="0" xfId="4" applyNumberFormat="1" applyFont="1" applyFill="1" applyBorder="1" applyAlignment="1">
      <alignment horizontal="right"/>
    </xf>
    <xf numFmtId="8" fontId="8" fillId="0" borderId="0" xfId="3" applyNumberFormat="1"/>
    <xf numFmtId="14" fontId="10" fillId="0" borderId="0" xfId="3" applyNumberFormat="1" applyFont="1"/>
    <xf numFmtId="165" fontId="8" fillId="0" borderId="0" xfId="3" applyNumberFormat="1"/>
    <xf numFmtId="0" fontId="1" fillId="2" borderId="0" xfId="0" applyFont="1" applyFill="1" applyProtection="1">
      <protection hidden="1"/>
    </xf>
    <xf numFmtId="166" fontId="4" fillId="2" borderId="0" xfId="2" applyNumberFormat="1" applyFont="1" applyFill="1" applyProtection="1">
      <protection hidden="1"/>
    </xf>
    <xf numFmtId="0" fontId="4" fillId="2" borderId="0" xfId="0" applyFont="1" applyFill="1" applyProtection="1">
      <protection hidden="1"/>
    </xf>
    <xf numFmtId="0" fontId="6" fillId="2" borderId="0" xfId="0" applyFont="1" applyFill="1" applyAlignment="1" applyProtection="1">
      <alignment horizontal="center"/>
      <protection hidden="1"/>
    </xf>
    <xf numFmtId="165" fontId="1" fillId="2" borderId="0" xfId="0" applyNumberFormat="1" applyFont="1" applyFill="1" applyProtection="1">
      <protection hidden="1"/>
    </xf>
    <xf numFmtId="165" fontId="4" fillId="2" borderId="0" xfId="0" applyNumberFormat="1" applyFont="1" applyFill="1" applyProtection="1">
      <protection hidden="1"/>
    </xf>
    <xf numFmtId="166" fontId="1" fillId="2" borderId="0" xfId="2" applyNumberFormat="1" applyFont="1" applyFill="1" applyProtection="1">
      <protection hidden="1"/>
    </xf>
    <xf numFmtId="165" fontId="1" fillId="2" borderId="1" xfId="0" applyNumberFormat="1" applyFont="1" applyFill="1" applyBorder="1" applyProtection="1">
      <protection hidden="1"/>
    </xf>
    <xf numFmtId="167" fontId="1" fillId="2" borderId="1" xfId="0" applyNumberFormat="1" applyFont="1" applyFill="1" applyBorder="1" applyProtection="1">
      <protection hidden="1"/>
    </xf>
    <xf numFmtId="165" fontId="1" fillId="2" borderId="0" xfId="1" applyNumberFormat="1" applyFont="1" applyFill="1" applyProtection="1">
      <protection hidden="1"/>
    </xf>
    <xf numFmtId="165" fontId="1" fillId="2" borderId="4" xfId="0" applyNumberFormat="1" applyFont="1" applyFill="1" applyBorder="1" applyProtection="1">
      <protection hidden="1"/>
    </xf>
    <xf numFmtId="164" fontId="1" fillId="2" borderId="0" xfId="0" applyNumberFormat="1" applyFont="1" applyFill="1" applyProtection="1">
      <protection hidden="1"/>
    </xf>
    <xf numFmtId="0" fontId="2" fillId="2" borderId="0" xfId="0" applyFont="1" applyFill="1" applyProtection="1">
      <protection hidden="1"/>
    </xf>
    <xf numFmtId="167" fontId="1" fillId="2" borderId="0" xfId="1" applyNumberFormat="1" applyFont="1" applyFill="1" applyProtection="1">
      <protection hidden="1"/>
    </xf>
    <xf numFmtId="9" fontId="4" fillId="2" borderId="0" xfId="0" applyNumberFormat="1" applyFont="1" applyFill="1" applyProtection="1">
      <protection hidden="1"/>
    </xf>
    <xf numFmtId="9" fontId="4" fillId="2" borderId="0" xfId="2" applyFont="1" applyFill="1" applyProtection="1">
      <protection hidden="1"/>
    </xf>
    <xf numFmtId="0" fontId="3" fillId="2" borderId="0" xfId="0" applyFont="1" applyFill="1" applyAlignment="1" applyProtection="1">
      <protection hidden="1"/>
    </xf>
    <xf numFmtId="0" fontId="10" fillId="2" borderId="0" xfId="0" applyFont="1" applyFill="1" applyProtection="1">
      <protection hidden="1"/>
    </xf>
    <xf numFmtId="0" fontId="5" fillId="2" borderId="0" xfId="0" applyFont="1" applyFill="1" applyAlignment="1" applyProtection="1">
      <alignment horizontal="center"/>
      <protection hidden="1"/>
    </xf>
    <xf numFmtId="165" fontId="1" fillId="3" borderId="2" xfId="1" applyNumberFormat="1" applyFont="1" applyFill="1" applyBorder="1" applyProtection="1">
      <protection locked="0"/>
    </xf>
    <xf numFmtId="165" fontId="1" fillId="3" borderId="2" xfId="0" applyNumberFormat="1" applyFont="1" applyFill="1" applyBorder="1" applyProtection="1">
      <protection locked="0"/>
    </xf>
    <xf numFmtId="166" fontId="1" fillId="3" borderId="2" xfId="2" applyNumberFormat="1" applyFont="1" applyFill="1" applyBorder="1" applyProtection="1">
      <protection locked="0"/>
    </xf>
    <xf numFmtId="166" fontId="1" fillId="3" borderId="2" xfId="2" applyNumberFormat="1" applyFont="1" applyFill="1" applyBorder="1" applyAlignment="1" applyProtection="1">
      <alignment vertical="center"/>
      <protection locked="0"/>
    </xf>
    <xf numFmtId="0" fontId="1" fillId="3" borderId="2" xfId="0" applyFont="1" applyFill="1" applyBorder="1" applyProtection="1">
      <protection locked="0"/>
    </xf>
    <xf numFmtId="10" fontId="1" fillId="3" borderId="2" xfId="2" applyNumberFormat="1" applyFont="1" applyFill="1" applyBorder="1" applyProtection="1">
      <protection locked="0"/>
    </xf>
  </cellXfs>
  <cellStyles count="5">
    <cellStyle name="Comma" xfId="1" builtinId="3"/>
    <cellStyle name="Currency 2" xfId="4" xr:uid="{7679DA3B-8B53-42BB-AD86-094BFE61D3FA}"/>
    <cellStyle name="Normal" xfId="0" builtinId="0"/>
    <cellStyle name="Normal 2" xfId="3" xr:uid="{8FF48A35-EE1E-4FAD-A76E-5EC35D5B879F}"/>
    <cellStyle name="Percent" xfId="2" builtinId="5"/>
  </cellStyles>
  <dxfs count="6">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406977</xdr:colOff>
      <xdr:row>6</xdr:row>
      <xdr:rowOff>155863</xdr:rowOff>
    </xdr:from>
    <xdr:to>
      <xdr:col>11</xdr:col>
      <xdr:colOff>744682</xdr:colOff>
      <xdr:row>12</xdr:row>
      <xdr:rowOff>129886</xdr:rowOff>
    </xdr:to>
    <xdr:sp macro="" textlink="">
      <xdr:nvSpPr>
        <xdr:cNvPr id="3" name="Right Brace 2">
          <a:extLst>
            <a:ext uri="{FF2B5EF4-FFF2-40B4-BE49-F238E27FC236}">
              <a16:creationId xmlns:a16="http://schemas.microsoft.com/office/drawing/2014/main" id="{599DFDC6-A355-FEAB-74ED-5332BD59C57A}"/>
            </a:ext>
          </a:extLst>
        </xdr:cNvPr>
        <xdr:cNvSpPr/>
      </xdr:nvSpPr>
      <xdr:spPr>
        <a:xfrm>
          <a:off x="12694227" y="1402772"/>
          <a:ext cx="337705" cy="1117023"/>
        </a:xfrm>
        <a:prstGeom prst="rightBrace">
          <a:avLst>
            <a:gd name="adj1" fmla="val 8333"/>
            <a:gd name="adj2" fmla="val 484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S00620628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Calculator"/>
    </sheetNames>
    <sheetDataSet>
      <sheetData sheetId="0">
        <row r="4">
          <cell r="E4">
            <v>30000000</v>
          </cell>
        </row>
        <row r="5">
          <cell r="E5">
            <v>0.06</v>
          </cell>
        </row>
        <row r="6">
          <cell r="E6">
            <v>30</v>
          </cell>
        </row>
        <row r="7">
          <cell r="E7">
            <v>39083</v>
          </cell>
        </row>
        <row r="10">
          <cell r="E10">
            <v>360</v>
          </cell>
        </row>
        <row r="15">
          <cell r="B15" t="str">
            <v>No.</v>
          </cell>
          <cell r="C15" t="str">
            <v>Payment Date</v>
          </cell>
          <cell r="D15" t="str">
            <v>Beginning Balance</v>
          </cell>
          <cell r="E15" t="str">
            <v>Payment</v>
          </cell>
          <cell r="F15" t="str">
            <v>Principal</v>
          </cell>
          <cell r="G15" t="str">
            <v>Interest</v>
          </cell>
          <cell r="H15" t="str">
            <v>Ending Balance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1C49-A8F7-4045-8329-23E0F3B236C6}">
  <sheetPr codeName="Sheet1"/>
  <dimension ref="B1:AA45"/>
  <sheetViews>
    <sheetView tabSelected="1" zoomScale="110" zoomScaleNormal="110" workbookViewId="0">
      <selection activeCell="G10" sqref="G10"/>
    </sheetView>
  </sheetViews>
  <sheetFormatPr defaultRowHeight="15" x14ac:dyDescent="0.25"/>
  <cols>
    <col min="1" max="1" width="9.140625" style="16"/>
    <col min="2" max="2" width="29" style="16" customWidth="1"/>
    <col min="3" max="13" width="16.140625" style="16" customWidth="1"/>
    <col min="14" max="14" width="9.140625" style="16"/>
    <col min="15" max="15" width="8.28515625" style="16" customWidth="1"/>
    <col min="16" max="16384" width="9.140625" style="16"/>
  </cols>
  <sheetData>
    <row r="1" spans="2:27" ht="23.25" x14ac:dyDescent="0.35">
      <c r="B1" s="32" t="s">
        <v>0</v>
      </c>
      <c r="C1" s="32"/>
      <c r="D1" s="32"/>
      <c r="E1" s="32"/>
      <c r="F1" s="32"/>
    </row>
    <row r="2" spans="2:27" x14ac:dyDescent="0.25">
      <c r="B2" s="33"/>
    </row>
    <row r="3" spans="2:27" x14ac:dyDescent="0.25">
      <c r="B3" s="28" t="s">
        <v>1</v>
      </c>
    </row>
    <row r="5" spans="2:27" x14ac:dyDescent="0.25">
      <c r="B5" s="18" t="s">
        <v>2</v>
      </c>
    </row>
    <row r="7" spans="2:27" x14ac:dyDescent="0.25">
      <c r="B7" s="34" t="s">
        <v>3</v>
      </c>
      <c r="C7" s="34"/>
      <c r="D7" s="34" t="s">
        <v>13</v>
      </c>
      <c r="E7" s="34"/>
      <c r="F7" s="34" t="s">
        <v>14</v>
      </c>
      <c r="G7" s="34"/>
      <c r="H7" s="34" t="s">
        <v>15</v>
      </c>
      <c r="I7" s="34"/>
      <c r="J7" s="34" t="s">
        <v>16</v>
      </c>
      <c r="K7" s="34"/>
    </row>
    <row r="8" spans="2:27" x14ac:dyDescent="0.25">
      <c r="B8" s="16" t="s">
        <v>5</v>
      </c>
      <c r="C8" s="35">
        <v>51357000</v>
      </c>
      <c r="D8" s="16" t="s">
        <v>8</v>
      </c>
      <c r="E8" s="36">
        <v>5400000</v>
      </c>
      <c r="F8" s="16" t="s">
        <v>17</v>
      </c>
      <c r="G8" s="36">
        <v>20550000</v>
      </c>
      <c r="H8" s="16" t="s">
        <v>21</v>
      </c>
      <c r="I8" s="39">
        <v>10</v>
      </c>
      <c r="J8" s="16" t="s">
        <v>26</v>
      </c>
      <c r="K8" s="31">
        <f>G9/(G8+G9)</f>
        <v>0.64714972527472525</v>
      </c>
    </row>
    <row r="9" spans="2:27" x14ac:dyDescent="0.25">
      <c r="B9" s="16" t="s">
        <v>4</v>
      </c>
      <c r="C9" s="35">
        <v>3175000</v>
      </c>
      <c r="D9" s="16" t="s">
        <v>9</v>
      </c>
      <c r="E9" s="37">
        <v>0.04</v>
      </c>
      <c r="F9" s="16" t="s">
        <v>18</v>
      </c>
      <c r="G9" s="36">
        <v>37690000</v>
      </c>
      <c r="H9" s="16" t="s">
        <v>22</v>
      </c>
      <c r="I9" s="37">
        <v>0.08</v>
      </c>
      <c r="J9" s="16" t="s">
        <v>17</v>
      </c>
      <c r="K9" s="30">
        <f>G8/(G8+G9)</f>
        <v>0.35285027472527475</v>
      </c>
      <c r="M9" s="16" t="s">
        <v>31</v>
      </c>
    </row>
    <row r="10" spans="2:27" x14ac:dyDescent="0.25">
      <c r="B10" s="16" t="s">
        <v>6</v>
      </c>
      <c r="C10" s="21">
        <f>G8+G9-C8-C9</f>
        <v>3708000</v>
      </c>
      <c r="D10" s="16" t="s">
        <v>10</v>
      </c>
      <c r="E10" s="37">
        <v>0.05</v>
      </c>
      <c r="F10" s="16" t="s">
        <v>19</v>
      </c>
      <c r="G10" s="37">
        <v>6.0999999999999999E-2</v>
      </c>
      <c r="H10" s="16" t="s">
        <v>23</v>
      </c>
      <c r="I10" s="37">
        <v>0.06</v>
      </c>
      <c r="J10" s="16" t="s">
        <v>27</v>
      </c>
      <c r="K10" s="40">
        <v>4.6600000000000003E-2</v>
      </c>
      <c r="M10" s="16" t="s">
        <v>32</v>
      </c>
    </row>
    <row r="11" spans="2:27" x14ac:dyDescent="0.25">
      <c r="B11" s="16" t="s">
        <v>7</v>
      </c>
      <c r="C11" s="21">
        <f>SUM(C8:C10)</f>
        <v>58240000</v>
      </c>
      <c r="D11" s="16" t="s">
        <v>11</v>
      </c>
      <c r="E11" s="38">
        <v>0.34</v>
      </c>
      <c r="F11" s="16" t="s">
        <v>20</v>
      </c>
      <c r="G11" s="39">
        <v>2</v>
      </c>
      <c r="H11" s="16" t="s">
        <v>24</v>
      </c>
      <c r="I11" s="20">
        <f ca="1">INDIRECT(ADDRESS(20,MATCH(I8+1,15:15,0)))</f>
        <v>4875924.6745210262</v>
      </c>
      <c r="J11" s="16" t="s">
        <v>28</v>
      </c>
      <c r="K11" s="40">
        <v>0.06</v>
      </c>
      <c r="M11" s="16" t="s">
        <v>33</v>
      </c>
    </row>
    <row r="12" spans="2:27" x14ac:dyDescent="0.25">
      <c r="D12" s="16" t="s">
        <v>12</v>
      </c>
      <c r="E12" s="38"/>
      <c r="H12" s="16" t="s">
        <v>25</v>
      </c>
      <c r="I12" s="20">
        <f ca="1">I11/$I$9</f>
        <v>60949058.431512825</v>
      </c>
      <c r="J12" s="16" t="s">
        <v>29</v>
      </c>
      <c r="K12" s="40">
        <v>0.62</v>
      </c>
    </row>
    <row r="13" spans="2:27" x14ac:dyDescent="0.25">
      <c r="J13" s="16" t="s">
        <v>30</v>
      </c>
      <c r="K13" s="17">
        <f>K10+K12*(1+(K8/K9))*K11</f>
        <v>0.15202715328467153</v>
      </c>
    </row>
    <row r="14" spans="2:27" x14ac:dyDescent="0.25">
      <c r="B14" s="18" t="s">
        <v>34</v>
      </c>
    </row>
    <row r="15" spans="2:27" x14ac:dyDescent="0.25">
      <c r="B15" s="19" t="s">
        <v>35</v>
      </c>
      <c r="C15" s="19">
        <v>1</v>
      </c>
      <c r="D15" s="19">
        <f>IF(ISNUMBER(C15),IF(C15+1&lt;=$I$8+1,C15+1,""),"")</f>
        <v>2</v>
      </c>
      <c r="E15" s="19">
        <f t="shared" ref="E15:AA15" si="0">IF(ISNUMBER(D15),IF(D15+1&lt;=$I$8+1,D15+1,""),"")</f>
        <v>3</v>
      </c>
      <c r="F15" s="19">
        <f t="shared" si="0"/>
        <v>4</v>
      </c>
      <c r="G15" s="19">
        <f>IF(ISNUMBER(F15),IF(F15+1&lt;=$I$8+1,F15+1,""),"")</f>
        <v>5</v>
      </c>
      <c r="H15" s="19">
        <f t="shared" si="0"/>
        <v>6</v>
      </c>
      <c r="I15" s="19">
        <f t="shared" si="0"/>
        <v>7</v>
      </c>
      <c r="J15" s="19">
        <f t="shared" si="0"/>
        <v>8</v>
      </c>
      <c r="K15" s="19">
        <f t="shared" si="0"/>
        <v>9</v>
      </c>
      <c r="L15" s="19">
        <f t="shared" si="0"/>
        <v>10</v>
      </c>
      <c r="M15" s="19">
        <f t="shared" si="0"/>
        <v>11</v>
      </c>
      <c r="N15" s="19" t="str">
        <f t="shared" si="0"/>
        <v/>
      </c>
      <c r="O15" s="19" t="str">
        <f t="shared" si="0"/>
        <v/>
      </c>
      <c r="P15" s="19" t="str">
        <f t="shared" si="0"/>
        <v/>
      </c>
      <c r="Q15" s="19" t="str">
        <f t="shared" si="0"/>
        <v/>
      </c>
      <c r="R15" s="19" t="str">
        <f t="shared" si="0"/>
        <v/>
      </c>
      <c r="S15" s="19" t="str">
        <f t="shared" si="0"/>
        <v/>
      </c>
      <c r="T15" s="19" t="str">
        <f t="shared" si="0"/>
        <v/>
      </c>
      <c r="U15" s="19" t="str">
        <f t="shared" si="0"/>
        <v/>
      </c>
      <c r="V15" s="19" t="str">
        <f t="shared" si="0"/>
        <v/>
      </c>
      <c r="W15" s="19" t="str">
        <f t="shared" si="0"/>
        <v/>
      </c>
      <c r="X15" s="19" t="str">
        <f t="shared" si="0"/>
        <v/>
      </c>
      <c r="Y15" s="19" t="str">
        <f t="shared" si="0"/>
        <v/>
      </c>
      <c r="Z15" s="19" t="str">
        <f t="shared" si="0"/>
        <v/>
      </c>
      <c r="AA15" s="19" t="str">
        <f t="shared" si="0"/>
        <v/>
      </c>
    </row>
    <row r="16" spans="2:27" x14ac:dyDescent="0.25">
      <c r="B16" s="16" t="s">
        <v>8</v>
      </c>
      <c r="C16" s="20">
        <f>E8</f>
        <v>5400000</v>
      </c>
      <c r="D16" s="20">
        <f>IF(ISNUMBER(D15),C16*(1+$E$9),"")</f>
        <v>5616000</v>
      </c>
      <c r="E16" s="20">
        <f t="shared" ref="E16:AA16" si="1">IF(ISNUMBER(E15),D16*(1+$E$9),"")</f>
        <v>5840640</v>
      </c>
      <c r="F16" s="20">
        <f t="shared" si="1"/>
        <v>6074265.6000000006</v>
      </c>
      <c r="G16" s="20">
        <f t="shared" si="1"/>
        <v>6317236.2240000004</v>
      </c>
      <c r="H16" s="20">
        <f t="shared" si="1"/>
        <v>6569925.672960001</v>
      </c>
      <c r="I16" s="20">
        <f t="shared" si="1"/>
        <v>6832722.6998784011</v>
      </c>
      <c r="J16" s="20">
        <f t="shared" si="1"/>
        <v>7106031.6078735376</v>
      </c>
      <c r="K16" s="20">
        <f t="shared" si="1"/>
        <v>7390272.8721884796</v>
      </c>
      <c r="L16" s="20">
        <f t="shared" si="1"/>
        <v>7685883.7870760188</v>
      </c>
      <c r="M16" s="20">
        <f t="shared" si="1"/>
        <v>7993319.1385590602</v>
      </c>
      <c r="N16" s="20" t="str">
        <f t="shared" si="1"/>
        <v/>
      </c>
      <c r="O16" s="20" t="str">
        <f t="shared" si="1"/>
        <v/>
      </c>
      <c r="P16" s="20" t="str">
        <f t="shared" si="1"/>
        <v/>
      </c>
      <c r="Q16" s="20" t="str">
        <f t="shared" si="1"/>
        <v/>
      </c>
      <c r="R16" s="20" t="str">
        <f t="shared" si="1"/>
        <v/>
      </c>
      <c r="S16" s="20" t="str">
        <f t="shared" si="1"/>
        <v/>
      </c>
      <c r="T16" s="20" t="str">
        <f t="shared" si="1"/>
        <v/>
      </c>
      <c r="U16" s="20" t="str">
        <f t="shared" si="1"/>
        <v/>
      </c>
      <c r="V16" s="20" t="str">
        <f t="shared" si="1"/>
        <v/>
      </c>
      <c r="W16" s="20" t="str">
        <f t="shared" si="1"/>
        <v/>
      </c>
      <c r="X16" s="20" t="str">
        <f t="shared" si="1"/>
        <v/>
      </c>
      <c r="Y16" s="20" t="str">
        <f t="shared" si="1"/>
        <v/>
      </c>
      <c r="Z16" s="20" t="str">
        <f t="shared" si="1"/>
        <v/>
      </c>
      <c r="AA16" s="20" t="str">
        <f t="shared" si="1"/>
        <v/>
      </c>
    </row>
    <row r="17" spans="2:27" x14ac:dyDescent="0.25">
      <c r="B17" s="16" t="s">
        <v>36</v>
      </c>
      <c r="C17" s="20">
        <f>C16*$E$10</f>
        <v>270000</v>
      </c>
      <c r="D17" s="20">
        <f>IF(ISNUMBER(D15),D16*$E$10,"")</f>
        <v>280800</v>
      </c>
      <c r="E17" s="20">
        <f t="shared" ref="E17:AA17" si="2">IF(ISNUMBER(E15),E16*$E$10,"")</f>
        <v>292032</v>
      </c>
      <c r="F17" s="20">
        <f t="shared" si="2"/>
        <v>303713.28000000003</v>
      </c>
      <c r="G17" s="20">
        <f t="shared" si="2"/>
        <v>315861.81120000005</v>
      </c>
      <c r="H17" s="20">
        <f t="shared" si="2"/>
        <v>328496.2836480001</v>
      </c>
      <c r="I17" s="20">
        <f t="shared" si="2"/>
        <v>341636.1349939201</v>
      </c>
      <c r="J17" s="20">
        <f t="shared" si="2"/>
        <v>355301.58039367688</v>
      </c>
      <c r="K17" s="20">
        <f t="shared" si="2"/>
        <v>369513.64360942401</v>
      </c>
      <c r="L17" s="20">
        <f t="shared" si="2"/>
        <v>384294.18935380096</v>
      </c>
      <c r="M17" s="20">
        <f t="shared" si="2"/>
        <v>399665.95692795306</v>
      </c>
      <c r="N17" s="20" t="str">
        <f t="shared" si="2"/>
        <v/>
      </c>
      <c r="O17" s="20" t="str">
        <f t="shared" si="2"/>
        <v/>
      </c>
      <c r="P17" s="20" t="str">
        <f t="shared" si="2"/>
        <v/>
      </c>
      <c r="Q17" s="20" t="str">
        <f t="shared" si="2"/>
        <v/>
      </c>
      <c r="R17" s="20" t="str">
        <f t="shared" si="2"/>
        <v/>
      </c>
      <c r="S17" s="20" t="str">
        <f t="shared" si="2"/>
        <v/>
      </c>
      <c r="T17" s="20" t="str">
        <f t="shared" si="2"/>
        <v/>
      </c>
      <c r="U17" s="20" t="str">
        <f t="shared" si="2"/>
        <v/>
      </c>
      <c r="V17" s="20" t="str">
        <f t="shared" si="2"/>
        <v/>
      </c>
      <c r="W17" s="20" t="str">
        <f t="shared" si="2"/>
        <v/>
      </c>
      <c r="X17" s="20" t="str">
        <f t="shared" si="2"/>
        <v/>
      </c>
      <c r="Y17" s="20" t="str">
        <f t="shared" si="2"/>
        <v/>
      </c>
      <c r="Z17" s="20" t="str">
        <f t="shared" si="2"/>
        <v/>
      </c>
      <c r="AA17" s="20" t="str">
        <f t="shared" si="2"/>
        <v/>
      </c>
    </row>
    <row r="18" spans="2:27" x14ac:dyDescent="0.25">
      <c r="B18" s="18" t="s">
        <v>37</v>
      </c>
      <c r="C18" s="21">
        <f>C16-C17</f>
        <v>5130000</v>
      </c>
      <c r="D18" s="21">
        <f>IF(ISNUMBER(D15),D16-D17,"")</f>
        <v>5335200</v>
      </c>
      <c r="E18" s="21">
        <f t="shared" ref="E18:AA18" si="3">IF(ISNUMBER(E15),E16-E17,"")</f>
        <v>5548608</v>
      </c>
      <c r="F18" s="21">
        <f t="shared" si="3"/>
        <v>5770552.3200000003</v>
      </c>
      <c r="G18" s="21">
        <f t="shared" si="3"/>
        <v>6001374.4128</v>
      </c>
      <c r="H18" s="21">
        <f t="shared" si="3"/>
        <v>6241429.3893120009</v>
      </c>
      <c r="I18" s="21">
        <f t="shared" si="3"/>
        <v>6491086.564884481</v>
      </c>
      <c r="J18" s="21">
        <f t="shared" si="3"/>
        <v>6750730.0274798609</v>
      </c>
      <c r="K18" s="21">
        <f t="shared" si="3"/>
        <v>7020759.2285790555</v>
      </c>
      <c r="L18" s="21">
        <f t="shared" si="3"/>
        <v>7301589.5977222174</v>
      </c>
      <c r="M18" s="21">
        <f t="shared" si="3"/>
        <v>7593653.1816311069</v>
      </c>
      <c r="N18" s="21" t="str">
        <f t="shared" si="3"/>
        <v/>
      </c>
      <c r="O18" s="21" t="str">
        <f t="shared" si="3"/>
        <v/>
      </c>
      <c r="P18" s="21" t="str">
        <f t="shared" si="3"/>
        <v/>
      </c>
      <c r="Q18" s="21" t="str">
        <f t="shared" si="3"/>
        <v/>
      </c>
      <c r="R18" s="21" t="str">
        <f t="shared" si="3"/>
        <v/>
      </c>
      <c r="S18" s="21" t="str">
        <f t="shared" si="3"/>
        <v/>
      </c>
      <c r="T18" s="21" t="str">
        <f t="shared" si="3"/>
        <v/>
      </c>
      <c r="U18" s="21" t="str">
        <f t="shared" si="3"/>
        <v/>
      </c>
      <c r="V18" s="21" t="str">
        <f t="shared" si="3"/>
        <v/>
      </c>
      <c r="W18" s="21" t="str">
        <f t="shared" si="3"/>
        <v/>
      </c>
      <c r="X18" s="21" t="str">
        <f t="shared" si="3"/>
        <v/>
      </c>
      <c r="Y18" s="21" t="str">
        <f t="shared" si="3"/>
        <v/>
      </c>
      <c r="Z18" s="21" t="str">
        <f t="shared" si="3"/>
        <v/>
      </c>
      <c r="AA18" s="21" t="str">
        <f t="shared" si="3"/>
        <v/>
      </c>
    </row>
    <row r="19" spans="2:27" x14ac:dyDescent="0.25">
      <c r="B19" s="16" t="s">
        <v>38</v>
      </c>
      <c r="C19" s="20">
        <f>C16*$E$11</f>
        <v>1836000.0000000002</v>
      </c>
      <c r="D19" s="20">
        <f>IF(ISNUMBER(D15),D16*$E$11,"")</f>
        <v>1909440.0000000002</v>
      </c>
      <c r="E19" s="20">
        <f t="shared" ref="E19:AA19" si="4">IF(ISNUMBER(E15),E16*$E$11,"")</f>
        <v>1985817.6000000001</v>
      </c>
      <c r="F19" s="20">
        <f t="shared" si="4"/>
        <v>2065250.3040000002</v>
      </c>
      <c r="G19" s="20">
        <f t="shared" si="4"/>
        <v>2147860.3161600004</v>
      </c>
      <c r="H19" s="20">
        <f t="shared" si="4"/>
        <v>2233774.7288064007</v>
      </c>
      <c r="I19" s="20">
        <f t="shared" si="4"/>
        <v>2323125.7179586566</v>
      </c>
      <c r="J19" s="20">
        <f t="shared" si="4"/>
        <v>2416050.7466770029</v>
      </c>
      <c r="K19" s="20">
        <f t="shared" si="4"/>
        <v>2512692.7765440834</v>
      </c>
      <c r="L19" s="20">
        <f t="shared" si="4"/>
        <v>2613200.4876058465</v>
      </c>
      <c r="M19" s="20">
        <f t="shared" si="4"/>
        <v>2717728.5071100807</v>
      </c>
      <c r="N19" s="20" t="str">
        <f t="shared" si="4"/>
        <v/>
      </c>
      <c r="O19" s="20" t="str">
        <f t="shared" si="4"/>
        <v/>
      </c>
      <c r="P19" s="20" t="str">
        <f t="shared" si="4"/>
        <v/>
      </c>
      <c r="Q19" s="20" t="str">
        <f t="shared" si="4"/>
        <v/>
      </c>
      <c r="R19" s="20" t="str">
        <f t="shared" si="4"/>
        <v/>
      </c>
      <c r="S19" s="20" t="str">
        <f t="shared" si="4"/>
        <v/>
      </c>
      <c r="T19" s="20" t="str">
        <f t="shared" si="4"/>
        <v/>
      </c>
      <c r="U19" s="20" t="str">
        <f t="shared" si="4"/>
        <v/>
      </c>
      <c r="V19" s="20" t="str">
        <f t="shared" si="4"/>
        <v/>
      </c>
      <c r="W19" s="20" t="str">
        <f t="shared" si="4"/>
        <v/>
      </c>
      <c r="X19" s="20" t="str">
        <f t="shared" si="4"/>
        <v/>
      </c>
      <c r="Y19" s="20" t="str">
        <f t="shared" si="4"/>
        <v/>
      </c>
      <c r="Z19" s="20" t="str">
        <f t="shared" si="4"/>
        <v/>
      </c>
      <c r="AA19" s="20" t="str">
        <f t="shared" si="4"/>
        <v/>
      </c>
    </row>
    <row r="20" spans="2:27" x14ac:dyDescent="0.25">
      <c r="B20" s="18" t="s">
        <v>39</v>
      </c>
      <c r="C20" s="21">
        <f>C18-C19</f>
        <v>3294000</v>
      </c>
      <c r="D20" s="21">
        <f>IF(ISNUMBER(D15),D18-D19,"")</f>
        <v>3425760</v>
      </c>
      <c r="E20" s="21">
        <f t="shared" ref="E20:AA20" si="5">IF(ISNUMBER(E15),E18-E19,"")</f>
        <v>3562790.4</v>
      </c>
      <c r="F20" s="21">
        <f t="shared" si="5"/>
        <v>3705302.0159999998</v>
      </c>
      <c r="G20" s="21">
        <f t="shared" si="5"/>
        <v>3853514.0966399997</v>
      </c>
      <c r="H20" s="21">
        <f t="shared" si="5"/>
        <v>4007654.6605056003</v>
      </c>
      <c r="I20" s="21">
        <f t="shared" si="5"/>
        <v>4167960.8469258244</v>
      </c>
      <c r="J20" s="21">
        <f t="shared" si="5"/>
        <v>4334679.2808028581</v>
      </c>
      <c r="K20" s="21">
        <f t="shared" si="5"/>
        <v>4508066.4520349726</v>
      </c>
      <c r="L20" s="21">
        <f t="shared" si="5"/>
        <v>4688389.110116371</v>
      </c>
      <c r="M20" s="21">
        <f t="shared" si="5"/>
        <v>4875924.6745210262</v>
      </c>
      <c r="N20" s="21" t="str">
        <f t="shared" si="5"/>
        <v/>
      </c>
      <c r="O20" s="21" t="str">
        <f t="shared" si="5"/>
        <v/>
      </c>
      <c r="P20" s="21" t="str">
        <f t="shared" si="5"/>
        <v/>
      </c>
      <c r="Q20" s="21" t="str">
        <f t="shared" si="5"/>
        <v/>
      </c>
      <c r="R20" s="21" t="str">
        <f t="shared" si="5"/>
        <v/>
      </c>
      <c r="S20" s="21" t="str">
        <f t="shared" si="5"/>
        <v/>
      </c>
      <c r="T20" s="21" t="str">
        <f t="shared" si="5"/>
        <v/>
      </c>
      <c r="U20" s="21" t="str">
        <f t="shared" si="5"/>
        <v/>
      </c>
      <c r="V20" s="21" t="str">
        <f t="shared" si="5"/>
        <v/>
      </c>
      <c r="W20" s="21" t="str">
        <f t="shared" si="5"/>
        <v/>
      </c>
      <c r="X20" s="21" t="str">
        <f t="shared" si="5"/>
        <v/>
      </c>
      <c r="Y20" s="21" t="str">
        <f t="shared" si="5"/>
        <v/>
      </c>
      <c r="Z20" s="21" t="str">
        <f t="shared" si="5"/>
        <v/>
      </c>
      <c r="AA20" s="21" t="str">
        <f t="shared" si="5"/>
        <v/>
      </c>
    </row>
    <row r="21" spans="2:27" x14ac:dyDescent="0.25">
      <c r="B21" s="16" t="s">
        <v>40</v>
      </c>
      <c r="C21" s="20">
        <f>-SUMIFS('Mortgage calculations'!$E:$E,'Mortgage calculations'!$C:$C,C$15)</f>
        <v>2299089.9600000004</v>
      </c>
      <c r="D21" s="20">
        <f>IF(AND(ISNUMBER(D15),D15&lt;$I8+1),-SUMIFS('Mortgage calculations'!$E:$E,'Mortgage calculations'!$C:$C,D15),"")</f>
        <v>2299089.9600000004</v>
      </c>
      <c r="E21" s="20">
        <f>IF(AND(ISNUMBER(E15),E15&lt;$I8+1),-SUMIFS('Mortgage calculations'!$E:$E,'Mortgage calculations'!$C:$C,E15),"")</f>
        <v>2299089.9600000004</v>
      </c>
      <c r="F21" s="20">
        <f>IF(AND(ISNUMBER(F15),F15&lt;$I8+1),-SUMIFS('Mortgage calculations'!$E:$E,'Mortgage calculations'!$C:$C,F15),"")</f>
        <v>2299089.9600000004</v>
      </c>
      <c r="G21" s="20">
        <f>IF(AND(ISNUMBER(G15),G15&lt;$I8+1),-SUMIFS('Mortgage calculations'!$E:$E,'Mortgage calculations'!$C:$C,G15),"")</f>
        <v>2299089.9600000004</v>
      </c>
      <c r="H21" s="20">
        <f>IF(AND(ISNUMBER(H15),H15&lt;$I8+1),-SUMIFS('Mortgage calculations'!$E:$E,'Mortgage calculations'!$C:$C,H15),"")</f>
        <v>2299089.9600000004</v>
      </c>
      <c r="I21" s="20">
        <f>IF(AND(ISNUMBER(I15),I15&lt;$I8+1),-SUMIFS('Mortgage calculations'!$E:$E,'Mortgage calculations'!$C:$C,I15),"")</f>
        <v>2299089.9600000004</v>
      </c>
      <c r="J21" s="20">
        <f>IF(AND(ISNUMBER(J15),J15&lt;$I8+1),-SUMIFS('Mortgage calculations'!$E:$E,'Mortgage calculations'!$C:$C,J15),"")</f>
        <v>2299089.9600000004</v>
      </c>
      <c r="K21" s="20">
        <f>IF(AND(ISNUMBER(K15),K15&lt;$I8+1),-SUMIFS('Mortgage calculations'!$E:$E,'Mortgage calculations'!$C:$C,K15),"")</f>
        <v>2299089.9600000004</v>
      </c>
      <c r="L21" s="20">
        <f>IF(AND(ISNUMBER(L15),L15&lt;$I8+1),-SUMIFS('Mortgage calculations'!$E:$E,'Mortgage calculations'!$C:$C,L15),"")</f>
        <v>2299089.9600000004</v>
      </c>
      <c r="M21" s="20" t="str">
        <f>IF(AND(ISNUMBER(M15),M15&lt;$I8+1),-SUMIFS('Mortgage calculations'!$E:$E,'Mortgage calculations'!$C:$C,M15),"")</f>
        <v/>
      </c>
      <c r="N21" s="20" t="str">
        <f>IF(AND(ISNUMBER(N15),N15&lt;$I8+1),-SUMIFS('Mortgage calculations'!$E:$E,'Mortgage calculations'!$C:$C,N15),"")</f>
        <v/>
      </c>
      <c r="O21" s="20" t="str">
        <f>IF(AND(ISNUMBER(O15),O15&lt;$I8+1),-SUMIFS('Mortgage calculations'!$E:$E,'Mortgage calculations'!$C:$C,O15),"")</f>
        <v/>
      </c>
      <c r="P21" s="20" t="str">
        <f>IF(AND(ISNUMBER(P15),P15&lt;$I8+1),-SUMIFS('Mortgage calculations'!$E:$E,'Mortgage calculations'!$C:$C,P15),"")</f>
        <v/>
      </c>
      <c r="Q21" s="20" t="str">
        <f>IF(AND(ISNUMBER(Q15),Q15&lt;$I8+1),-SUMIFS('Mortgage calculations'!$E:$E,'Mortgage calculations'!$C:$C,Q15),"")</f>
        <v/>
      </c>
      <c r="R21" s="20" t="str">
        <f>IF(AND(ISNUMBER(R15),R15&lt;$I8+1),-SUMIFS('Mortgage calculations'!$E:$E,'Mortgage calculations'!$C:$C,R15),"")</f>
        <v/>
      </c>
      <c r="S21" s="20" t="str">
        <f>IF(AND(ISNUMBER(S15),S15&lt;$I8+1),-SUMIFS('Mortgage calculations'!$E:$E,'Mortgage calculations'!$C:$C,S15),"")</f>
        <v/>
      </c>
      <c r="T21" s="20" t="str">
        <f>IF(AND(ISNUMBER(T15),T15&lt;$I8+1),-SUMIFS('Mortgage calculations'!$E:$E,'Mortgage calculations'!$C:$C,T15),"")</f>
        <v/>
      </c>
      <c r="U21" s="20" t="str">
        <f>IF(AND(ISNUMBER(U15),U15&lt;$I8+1),-SUMIFS('Mortgage calculations'!$E:$E,'Mortgage calculations'!$C:$C,U15),"")</f>
        <v/>
      </c>
      <c r="V21" s="20" t="str">
        <f>IF(AND(ISNUMBER(V15),V15&lt;$I8+1),-SUMIFS('Mortgage calculations'!$E:$E,'Mortgage calculations'!$C:$C,V15),"")</f>
        <v/>
      </c>
      <c r="W21" s="20" t="str">
        <f>IF(AND(ISNUMBER(W15),W15&lt;$I8+1),-SUMIFS('Mortgage calculations'!$E:$E,'Mortgage calculations'!$C:$C,W15),"")</f>
        <v/>
      </c>
      <c r="X21" s="20" t="str">
        <f>IF(AND(ISNUMBER(X15),X15&lt;$I8+1),-SUMIFS('Mortgage calculations'!$E:$E,'Mortgage calculations'!$C:$C,X15),"")</f>
        <v/>
      </c>
      <c r="Y21" s="20" t="str">
        <f>IF(AND(ISNUMBER(Y15),Y15&lt;$I8+1),-SUMIFS('Mortgage calculations'!$E:$E,'Mortgage calculations'!$C:$C,Y15),"")</f>
        <v/>
      </c>
      <c r="Z21" s="20" t="str">
        <f>IF(AND(ISNUMBER(Z15),Z15&lt;$I8+1),-SUMIFS('Mortgage calculations'!$E:$E,'Mortgage calculations'!$C:$C,Z15),"")</f>
        <v/>
      </c>
      <c r="AA21" s="20" t="str">
        <f>IF(AND(ISNUMBER(AA15),AA15&lt;$I8+1),-SUMIFS('Mortgage calculations'!$E:$E,'Mortgage calculations'!$C:$C,AA15),"")</f>
        <v/>
      </c>
    </row>
    <row r="22" spans="2:27" x14ac:dyDescent="0.25">
      <c r="B22" s="16" t="s">
        <v>41</v>
      </c>
      <c r="C22" s="20">
        <f>IF(MIN(0.07*G8-C20+C21,C25)&gt;0,MIN(0.07*G8-C20+C21,C25),0)</f>
        <v>443589.96000000066</v>
      </c>
      <c r="D22" s="20">
        <f>IF(AND(ISNUMBER(D15),D15&lt;$I$8+1),IF(MIN(0.07*$G$8-D20+D21,D25)&gt;0,MIN(0.07*$G$8-D20+D21,D25),0),"")</f>
        <v>311829.96000000066</v>
      </c>
      <c r="E22" s="20">
        <f t="shared" ref="E22:AA22" si="6">IF(AND(ISNUMBER(E15),E15&lt;$I$8+1),IF(MIN(0.07*$G$8-E20+E21,E25)&gt;0,MIN(0.07*$G$8-E20+E21,E25),0),"")</f>
        <v>174799.56000000099</v>
      </c>
      <c r="F22" s="20">
        <f t="shared" si="6"/>
        <v>32287.9440000006</v>
      </c>
      <c r="G22" s="20">
        <f t="shared" si="6"/>
        <v>0</v>
      </c>
      <c r="H22" s="20">
        <f t="shared" si="6"/>
        <v>0</v>
      </c>
      <c r="I22" s="20">
        <f t="shared" si="6"/>
        <v>0</v>
      </c>
      <c r="J22" s="20">
        <f t="shared" si="6"/>
        <v>0</v>
      </c>
      <c r="K22" s="20">
        <f t="shared" si="6"/>
        <v>0</v>
      </c>
      <c r="L22" s="20">
        <f t="shared" si="6"/>
        <v>0</v>
      </c>
      <c r="M22" s="20" t="str">
        <f t="shared" si="6"/>
        <v/>
      </c>
      <c r="N22" s="20" t="str">
        <f t="shared" si="6"/>
        <v/>
      </c>
      <c r="O22" s="20" t="str">
        <f t="shared" si="6"/>
        <v/>
      </c>
      <c r="P22" s="20" t="str">
        <f t="shared" si="6"/>
        <v/>
      </c>
      <c r="Q22" s="20" t="str">
        <f t="shared" si="6"/>
        <v/>
      </c>
      <c r="R22" s="20" t="str">
        <f t="shared" si="6"/>
        <v/>
      </c>
      <c r="S22" s="20" t="str">
        <f t="shared" si="6"/>
        <v/>
      </c>
      <c r="T22" s="20" t="str">
        <f t="shared" si="6"/>
        <v/>
      </c>
      <c r="U22" s="20" t="str">
        <f t="shared" si="6"/>
        <v/>
      </c>
      <c r="V22" s="20" t="str">
        <f t="shared" si="6"/>
        <v/>
      </c>
      <c r="W22" s="20" t="str">
        <f t="shared" si="6"/>
        <v/>
      </c>
      <c r="X22" s="20" t="str">
        <f t="shared" si="6"/>
        <v/>
      </c>
      <c r="Y22" s="20" t="str">
        <f t="shared" si="6"/>
        <v/>
      </c>
      <c r="Z22" s="20" t="str">
        <f t="shared" si="6"/>
        <v/>
      </c>
      <c r="AA22" s="20" t="str">
        <f t="shared" si="6"/>
        <v/>
      </c>
    </row>
    <row r="23" spans="2:27" x14ac:dyDescent="0.25">
      <c r="B23" s="18" t="s">
        <v>42</v>
      </c>
      <c r="C23" s="21">
        <f>C20-C21+C22</f>
        <v>1438500.0000000002</v>
      </c>
      <c r="D23" s="21">
        <f>IF(AND(ISNUMBER(D15),D15&lt;$I$8+1),D20-D21+D22,"")</f>
        <v>1438500.0000000002</v>
      </c>
      <c r="E23" s="21">
        <f t="shared" ref="E23:AA23" si="7">IF(AND(ISNUMBER(E15),E15&lt;$I$8+1),E20-E21+E22,"")</f>
        <v>1438500.0000000005</v>
      </c>
      <c r="F23" s="21">
        <f t="shared" si="7"/>
        <v>1438500</v>
      </c>
      <c r="G23" s="21">
        <f t="shared" si="7"/>
        <v>1554424.1366399992</v>
      </c>
      <c r="H23" s="21">
        <f t="shared" si="7"/>
        <v>1708564.7005055998</v>
      </c>
      <c r="I23" s="21">
        <f t="shared" si="7"/>
        <v>1868870.886925824</v>
      </c>
      <c r="J23" s="21">
        <f t="shared" si="7"/>
        <v>2035589.3208028576</v>
      </c>
      <c r="K23" s="21">
        <f t="shared" si="7"/>
        <v>2208976.4920349722</v>
      </c>
      <c r="L23" s="21">
        <f t="shared" si="7"/>
        <v>2389299.1501163705</v>
      </c>
      <c r="M23" s="21" t="str">
        <f t="shared" si="7"/>
        <v/>
      </c>
      <c r="N23" s="21" t="str">
        <f t="shared" si="7"/>
        <v/>
      </c>
      <c r="O23" s="21" t="str">
        <f t="shared" si="7"/>
        <v/>
      </c>
      <c r="P23" s="21" t="str">
        <f t="shared" si="7"/>
        <v/>
      </c>
      <c r="Q23" s="21" t="str">
        <f t="shared" si="7"/>
        <v/>
      </c>
      <c r="R23" s="21" t="str">
        <f t="shared" si="7"/>
        <v/>
      </c>
      <c r="S23" s="21" t="str">
        <f t="shared" si="7"/>
        <v/>
      </c>
      <c r="T23" s="21" t="str">
        <f t="shared" si="7"/>
        <v/>
      </c>
      <c r="U23" s="21" t="str">
        <f t="shared" si="7"/>
        <v/>
      </c>
      <c r="V23" s="21" t="str">
        <f t="shared" si="7"/>
        <v/>
      </c>
      <c r="W23" s="21" t="str">
        <f t="shared" si="7"/>
        <v/>
      </c>
      <c r="X23" s="21" t="str">
        <f t="shared" si="7"/>
        <v/>
      </c>
      <c r="Y23" s="21" t="str">
        <f t="shared" si="7"/>
        <v/>
      </c>
      <c r="Z23" s="21" t="str">
        <f t="shared" si="7"/>
        <v/>
      </c>
      <c r="AA23" s="21" t="str">
        <f t="shared" si="7"/>
        <v/>
      </c>
    </row>
    <row r="24" spans="2:27" x14ac:dyDescent="0.25">
      <c r="B24" s="16" t="s">
        <v>43</v>
      </c>
      <c r="C24" s="22">
        <f>C23/$G$8</f>
        <v>7.0000000000000007E-2</v>
      </c>
      <c r="D24" s="22">
        <f>IF(AND(ISNUMBER(D15),D15&lt;$I$8+1),D23/$G$8,"")</f>
        <v>7.0000000000000007E-2</v>
      </c>
      <c r="E24" s="22">
        <f t="shared" ref="E24:AA24" si="8">IF(AND(ISNUMBER(E15),E15&lt;$I$8+1),E23/$G$8,"")</f>
        <v>7.0000000000000021E-2</v>
      </c>
      <c r="F24" s="22">
        <f t="shared" si="8"/>
        <v>7.0000000000000007E-2</v>
      </c>
      <c r="G24" s="22">
        <f t="shared" si="8"/>
        <v>7.564107720875908E-2</v>
      </c>
      <c r="H24" s="22">
        <f t="shared" si="8"/>
        <v>8.3141834574481738E-2</v>
      </c>
      <c r="I24" s="22">
        <f t="shared" si="8"/>
        <v>9.0942622234833279E-2</v>
      </c>
      <c r="J24" s="22">
        <f t="shared" si="8"/>
        <v>9.9055441401598915E-2</v>
      </c>
      <c r="K24" s="22">
        <f t="shared" si="8"/>
        <v>0.10749277333503514</v>
      </c>
      <c r="L24" s="22">
        <f t="shared" si="8"/>
        <v>0.11626759854580879</v>
      </c>
      <c r="M24" s="22" t="str">
        <f t="shared" si="8"/>
        <v/>
      </c>
      <c r="N24" s="22" t="str">
        <f t="shared" si="8"/>
        <v/>
      </c>
      <c r="O24" s="22" t="str">
        <f t="shared" si="8"/>
        <v/>
      </c>
      <c r="P24" s="22" t="str">
        <f t="shared" si="8"/>
        <v/>
      </c>
      <c r="Q24" s="22" t="str">
        <f t="shared" si="8"/>
        <v/>
      </c>
      <c r="R24" s="22" t="str">
        <f t="shared" si="8"/>
        <v/>
      </c>
      <c r="S24" s="22" t="str">
        <f t="shared" si="8"/>
        <v/>
      </c>
      <c r="T24" s="22" t="str">
        <f t="shared" si="8"/>
        <v/>
      </c>
      <c r="U24" s="22" t="str">
        <f t="shared" si="8"/>
        <v/>
      </c>
      <c r="V24" s="22" t="str">
        <f t="shared" si="8"/>
        <v/>
      </c>
      <c r="W24" s="22" t="str">
        <f t="shared" si="8"/>
        <v/>
      </c>
      <c r="X24" s="22" t="str">
        <f t="shared" si="8"/>
        <v/>
      </c>
      <c r="Y24" s="22" t="str">
        <f t="shared" si="8"/>
        <v/>
      </c>
      <c r="Z24" s="22" t="str">
        <f t="shared" si="8"/>
        <v/>
      </c>
      <c r="AA24" s="22" t="str">
        <f t="shared" si="8"/>
        <v/>
      </c>
    </row>
    <row r="25" spans="2:27" x14ac:dyDescent="0.25">
      <c r="B25" s="16" t="s">
        <v>44</v>
      </c>
      <c r="C25" s="20">
        <f>C10</f>
        <v>3708000</v>
      </c>
      <c r="D25" s="20">
        <f>IF(AND(ISNUMBER(D15),D15&lt;$I$8+1),MAX((C25-C22)*1.03,0),"")</f>
        <v>3362342.3411999992</v>
      </c>
      <c r="E25" s="20">
        <f t="shared" ref="E25:AA25" si="9">IF(AND(ISNUMBER(E15),E15&lt;$I$8+1),MAX((D25-D22)*1.03,0),"")</f>
        <v>3142027.7526359987</v>
      </c>
      <c r="F25" s="20">
        <f t="shared" si="9"/>
        <v>3056245.0384150776</v>
      </c>
      <c r="G25" s="20">
        <f t="shared" si="9"/>
        <v>3114675.8072475293</v>
      </c>
      <c r="H25" s="20">
        <f t="shared" si="9"/>
        <v>3208116.0814649551</v>
      </c>
      <c r="I25" s="20">
        <f t="shared" si="9"/>
        <v>3304359.5639089039</v>
      </c>
      <c r="J25" s="20">
        <f t="shared" si="9"/>
        <v>3403490.3508261712</v>
      </c>
      <c r="K25" s="20">
        <f t="shared" si="9"/>
        <v>3505595.0613509566</v>
      </c>
      <c r="L25" s="20">
        <f t="shared" si="9"/>
        <v>3610762.9131914852</v>
      </c>
      <c r="M25" s="20" t="str">
        <f t="shared" si="9"/>
        <v/>
      </c>
      <c r="N25" s="20" t="str">
        <f t="shared" si="9"/>
        <v/>
      </c>
      <c r="O25" s="20" t="str">
        <f t="shared" si="9"/>
        <v/>
      </c>
      <c r="P25" s="20" t="str">
        <f t="shared" si="9"/>
        <v/>
      </c>
      <c r="Q25" s="20" t="str">
        <f t="shared" si="9"/>
        <v/>
      </c>
      <c r="R25" s="20" t="str">
        <f t="shared" si="9"/>
        <v/>
      </c>
      <c r="S25" s="20" t="str">
        <f t="shared" si="9"/>
        <v/>
      </c>
      <c r="T25" s="20" t="str">
        <f t="shared" si="9"/>
        <v/>
      </c>
      <c r="U25" s="20" t="str">
        <f t="shared" si="9"/>
        <v/>
      </c>
      <c r="V25" s="20" t="str">
        <f t="shared" si="9"/>
        <v/>
      </c>
      <c r="W25" s="20" t="str">
        <f t="shared" si="9"/>
        <v/>
      </c>
      <c r="X25" s="20" t="str">
        <f t="shared" si="9"/>
        <v/>
      </c>
      <c r="Y25" s="20" t="str">
        <f t="shared" si="9"/>
        <v/>
      </c>
      <c r="Z25" s="20" t="str">
        <f t="shared" si="9"/>
        <v/>
      </c>
      <c r="AA25" s="20" t="str">
        <f t="shared" si="9"/>
        <v/>
      </c>
    </row>
    <row r="26" spans="2:27" x14ac:dyDescent="0.25">
      <c r="B26" s="16" t="s">
        <v>45</v>
      </c>
      <c r="C26" s="20">
        <f>C23/(1+$K$13)^(C15-0.5)</f>
        <v>1340227.4491515185</v>
      </c>
      <c r="D26" s="20">
        <f>IF(AND(ISNUMBER(D15),D15&lt;$I$8+1),D23/(1+$K$13)^(D15-0.5),"")</f>
        <v>1163364.4617926308</v>
      </c>
      <c r="E26" s="20">
        <f t="shared" ref="E26:AA26" si="10">IF(AND(ISNUMBER(E15),E15&lt;$I$8+1),E23/(1+$K$13)^(E15-0.5),"")</f>
        <v>1009841.1816732221</v>
      </c>
      <c r="F26" s="20">
        <f t="shared" si="10"/>
        <v>876577.58655597002</v>
      </c>
      <c r="G26" s="20">
        <f t="shared" si="10"/>
        <v>822218.62709073385</v>
      </c>
      <c r="H26" s="20">
        <f t="shared" si="10"/>
        <v>784488.34193171526</v>
      </c>
      <c r="I26" s="20">
        <f t="shared" si="10"/>
        <v>744854.8462081406</v>
      </c>
      <c r="J26" s="20">
        <f t="shared" si="10"/>
        <v>704238.55431357678</v>
      </c>
      <c r="K26" s="20">
        <f t="shared" si="10"/>
        <v>663373.337312249</v>
      </c>
      <c r="L26" s="20">
        <f t="shared" si="10"/>
        <v>622837.46880932269</v>
      </c>
      <c r="M26" s="20" t="str">
        <f t="shared" si="10"/>
        <v/>
      </c>
      <c r="N26" s="20" t="str">
        <f t="shared" si="10"/>
        <v/>
      </c>
      <c r="O26" s="20" t="str">
        <f t="shared" si="10"/>
        <v/>
      </c>
      <c r="P26" s="20" t="str">
        <f t="shared" si="10"/>
        <v/>
      </c>
      <c r="Q26" s="20" t="str">
        <f t="shared" si="10"/>
        <v/>
      </c>
      <c r="R26" s="20" t="str">
        <f t="shared" si="10"/>
        <v/>
      </c>
      <c r="S26" s="20" t="str">
        <f t="shared" si="10"/>
        <v/>
      </c>
      <c r="T26" s="20" t="str">
        <f t="shared" si="10"/>
        <v/>
      </c>
      <c r="U26" s="20" t="str">
        <f t="shared" si="10"/>
        <v/>
      </c>
      <c r="V26" s="20" t="str">
        <f t="shared" si="10"/>
        <v/>
      </c>
      <c r="W26" s="20" t="str">
        <f t="shared" si="10"/>
        <v/>
      </c>
      <c r="X26" s="20" t="str">
        <f t="shared" si="10"/>
        <v/>
      </c>
      <c r="Y26" s="20" t="str">
        <f t="shared" si="10"/>
        <v/>
      </c>
      <c r="Z26" s="20" t="str">
        <f t="shared" si="10"/>
        <v/>
      </c>
      <c r="AA26" s="20" t="str">
        <f t="shared" si="10"/>
        <v/>
      </c>
    </row>
    <row r="28" spans="2:27" x14ac:dyDescent="0.25">
      <c r="B28" s="18" t="s">
        <v>46</v>
      </c>
      <c r="E28" s="18" t="s">
        <v>47</v>
      </c>
    </row>
    <row r="29" spans="2:27" x14ac:dyDescent="0.25">
      <c r="B29" s="16" t="s">
        <v>48</v>
      </c>
      <c r="C29" s="20">
        <f ca="1">I12</f>
        <v>60949058.431512825</v>
      </c>
      <c r="G29" s="19" t="s">
        <v>59</v>
      </c>
      <c r="H29" s="19" t="s">
        <v>60</v>
      </c>
    </row>
    <row r="30" spans="2:27" x14ac:dyDescent="0.25">
      <c r="B30" s="16" t="s">
        <v>23</v>
      </c>
      <c r="C30" s="20">
        <f ca="1">C29*I10</f>
        <v>3656943.5058907694</v>
      </c>
      <c r="E30" s="16" t="s">
        <v>53</v>
      </c>
      <c r="G30" s="20">
        <f>SUM(C23:AA23)</f>
        <v>17519724.687025625</v>
      </c>
      <c r="H30" s="20">
        <f>SUM(C26:AA26)</f>
        <v>8732021.8548390809</v>
      </c>
    </row>
    <row r="31" spans="2:27" x14ac:dyDescent="0.25">
      <c r="B31" s="16" t="s">
        <v>49</v>
      </c>
      <c r="C31" s="20" cm="1">
        <f t="array" aca="1" ref="C31" ca="1">(INDIRECT(ADDRESS(25,MATCH(I8,15:15,0)))-INDIRECT(ADDRESS(22,MATCH(I8,15:15,0))))*1.03</f>
        <v>3719085.8005872299</v>
      </c>
      <c r="E31" s="16" t="s">
        <v>54</v>
      </c>
      <c r="G31" s="23">
        <f ca="1">C33</f>
        <v>23321200.176969826</v>
      </c>
      <c r="H31" s="23">
        <f ca="1">C34</f>
        <v>5664006.4783510882</v>
      </c>
    </row>
    <row r="32" spans="2:27" x14ac:dyDescent="0.25">
      <c r="B32" s="16" t="s">
        <v>50</v>
      </c>
      <c r="C32" s="24">
        <f ca="1">C43</f>
        <v>37690000.549239457</v>
      </c>
      <c r="E32" s="16" t="s">
        <v>55</v>
      </c>
      <c r="G32" s="21">
        <f ca="1">G30+G31</f>
        <v>40840924.863995448</v>
      </c>
      <c r="H32" s="21">
        <f ca="1">H30+H31</f>
        <v>14396028.333190169</v>
      </c>
    </row>
    <row r="33" spans="2:8" ht="15.75" thickBot="1" x14ac:dyDescent="0.3">
      <c r="B33" s="16" t="s">
        <v>51</v>
      </c>
      <c r="C33" s="25">
        <f ca="1">C29-C30-C32+C31</f>
        <v>23321200.176969826</v>
      </c>
      <c r="E33" s="16" t="s">
        <v>56</v>
      </c>
      <c r="G33" s="26">
        <f>-G8</f>
        <v>-20550000</v>
      </c>
      <c r="H33" s="26">
        <f>-G8</f>
        <v>-20550000</v>
      </c>
    </row>
    <row r="34" spans="2:8" ht="15.75" thickTop="1" x14ac:dyDescent="0.25">
      <c r="B34" s="16" t="s">
        <v>52</v>
      </c>
      <c r="C34" s="20">
        <f ca="1">C33/(1+$K$13)^I8</f>
        <v>5664006.4783510882</v>
      </c>
      <c r="E34" s="16" t="s">
        <v>57</v>
      </c>
      <c r="G34" s="20">
        <f ca="1">SUM(G32:G33)</f>
        <v>20290924.863995448</v>
      </c>
      <c r="H34" s="20">
        <f ca="1">SUM(H32:H33)</f>
        <v>-6153971.6668098308</v>
      </c>
    </row>
    <row r="36" spans="2:8" x14ac:dyDescent="0.25">
      <c r="E36" s="16" t="s">
        <v>58</v>
      </c>
      <c r="H36" s="27">
        <f ca="1">-H32/H33</f>
        <v>0.70053665854939995</v>
      </c>
    </row>
    <row r="40" spans="2:8" x14ac:dyDescent="0.25">
      <c r="B40" s="28" t="s">
        <v>61</v>
      </c>
    </row>
    <row r="41" spans="2:8" x14ac:dyDescent="0.25">
      <c r="B41" s="28" t="s">
        <v>62</v>
      </c>
    </row>
    <row r="42" spans="2:8" x14ac:dyDescent="0.25">
      <c r="B42" s="28" t="s">
        <v>63</v>
      </c>
    </row>
    <row r="43" spans="2:8" x14ac:dyDescent="0.25">
      <c r="B43" s="16" t="s">
        <v>64</v>
      </c>
      <c r="C43" s="29">
        <f ca="1">INDIRECT("'Mortgage calculations'!$H$"&amp;(3+12*I8))</f>
        <v>37690000.549239457</v>
      </c>
    </row>
    <row r="44" spans="2:8" x14ac:dyDescent="0.25">
      <c r="B44" s="28" t="s">
        <v>65</v>
      </c>
    </row>
    <row r="45" spans="2:8" x14ac:dyDescent="0.25">
      <c r="B45" s="28" t="s">
        <v>66</v>
      </c>
    </row>
  </sheetData>
  <sheetProtection algorithmName="SHA-512" hashValue="x/jP4odHoK2HhLkxdy5pEem8bKJfLOBWiWjJjWDUe+fLuRckP1dCwIzj5HNOmfvx8xcIFcHTmZwEtj89Kbkubg==" saltValue="zCDnSVqmS2HAQp9Rw/ikQw==" spinCount="100000" sheet="1" objects="1" scenarios="1" selectLockedCells="1"/>
  <protectedRanges>
    <protectedRange sqref="C8 C9 E8 E9 E10 E11:E12 G9 G8 G10 G11 I8 I9 I10 K10 K11 K12" name="TIC Sheet"/>
  </protectedRanges>
  <mergeCells count="7">
    <mergeCell ref="E11:E12"/>
    <mergeCell ref="J7:K7"/>
    <mergeCell ref="B1:F1"/>
    <mergeCell ref="B7:C7"/>
    <mergeCell ref="D7:E7"/>
    <mergeCell ref="F7:G7"/>
    <mergeCell ref="H7:I7"/>
  </mergeCells>
  <pageMargins left="0.7" right="0.7" top="0.75" bottom="0.75" header="0.3" footer="0.3"/>
  <pageSetup orientation="portrait" r:id="rId1"/>
  <ignoredErrors>
    <ignoredError sqref="C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0A29-EA5B-484F-BBD7-464B332CBE4B}">
  <sheetPr codeName="Sheet2"/>
  <dimension ref="A1:K363"/>
  <sheetViews>
    <sheetView workbookViewId="0">
      <selection activeCell="Q14" sqref="Q14"/>
    </sheetView>
  </sheetViews>
  <sheetFormatPr defaultRowHeight="15" x14ac:dyDescent="0.25"/>
  <cols>
    <col min="1" max="1" width="15" style="1" customWidth="1"/>
    <col min="2" max="2" width="12.5703125" style="1" bestFit="1" customWidth="1"/>
    <col min="3" max="3" width="4.85546875" style="1" bestFit="1" customWidth="1"/>
    <col min="4" max="4" width="15.85546875" style="1" bestFit="1" customWidth="1"/>
    <col min="5" max="5" width="9.140625" style="1" bestFit="1" customWidth="1"/>
    <col min="6" max="6" width="12.28515625" style="1" bestFit="1" customWidth="1"/>
    <col min="7" max="7" width="10.85546875" style="1" bestFit="1" customWidth="1"/>
    <col min="8" max="8" width="13.85546875" style="1" bestFit="1" customWidth="1"/>
    <col min="9" max="9" width="9.140625" style="1"/>
    <col min="10" max="10" width="10.85546875" style="1" bestFit="1" customWidth="1"/>
    <col min="11" max="11" width="12" style="1" bestFit="1" customWidth="1"/>
    <col min="12" max="16384" width="9.140625" style="1"/>
  </cols>
  <sheetData>
    <row r="1" spans="1:11" x14ac:dyDescent="0.25">
      <c r="E1" s="2"/>
      <c r="F1" s="3"/>
    </row>
    <row r="2" spans="1:11" x14ac:dyDescent="0.25">
      <c r="A2" s="4" t="s">
        <v>67</v>
      </c>
      <c r="B2" s="5"/>
      <c r="C2" s="5"/>
      <c r="D2" s="6"/>
      <c r="E2" s="6"/>
      <c r="F2" s="6"/>
      <c r="G2" s="6"/>
      <c r="H2" s="6"/>
    </row>
    <row r="3" spans="1:11" x14ac:dyDescent="0.25">
      <c r="A3" s="7" t="s">
        <v>68</v>
      </c>
      <c r="B3" s="7" t="s">
        <v>69</v>
      </c>
      <c r="C3" s="7" t="s">
        <v>35</v>
      </c>
      <c r="D3" s="8" t="s">
        <v>70</v>
      </c>
      <c r="E3" s="8" t="s">
        <v>71</v>
      </c>
      <c r="F3" s="8" t="s">
        <v>72</v>
      </c>
      <c r="G3" s="8" t="s">
        <v>73</v>
      </c>
      <c r="H3" s="8" t="s">
        <v>74</v>
      </c>
    </row>
    <row r="4" spans="1:11" x14ac:dyDescent="0.25">
      <c r="A4" s="9">
        <v>360</v>
      </c>
      <c r="B4" s="10">
        <v>39083</v>
      </c>
      <c r="C4" s="11">
        <f t="shared" ref="C4:C67" si="0">YEAR(B4)-2006</f>
        <v>1</v>
      </c>
      <c r="D4" s="12">
        <f>'Example TIC cashflows'!G9</f>
        <v>37690000</v>
      </c>
      <c r="E4" s="6">
        <v>-191590.83</v>
      </c>
      <c r="F4" s="12">
        <f>(G4+E4)</f>
        <v>3.3333333558402956E-3</v>
      </c>
      <c r="G4" s="12">
        <f>D4*'Example TIC cashflows'!$G$10/12</f>
        <v>191590.83333333334</v>
      </c>
      <c r="H4" s="12">
        <f>D4+G4+E4</f>
        <v>37690000.003333338</v>
      </c>
      <c r="K4" s="13"/>
    </row>
    <row r="5" spans="1:11" x14ac:dyDescent="0.25">
      <c r="A5" s="5">
        <v>359</v>
      </c>
      <c r="B5" s="14">
        <v>39114</v>
      </c>
      <c r="C5" s="11">
        <f t="shared" si="0"/>
        <v>1</v>
      </c>
      <c r="D5" s="6">
        <f t="shared" ref="D5:D68" si="1">H4</f>
        <v>37690000.003333338</v>
      </c>
      <c r="E5" s="6">
        <f>IF(E4&lt;&gt;-G4,E4,IF(A5&gt;12*(30-'Example TIC cashflows'!$G$11),-$G$4,PMT('Example TIC cashflows'!$G$10/12,360,H4,0,0)))</f>
        <v>-191590.83</v>
      </c>
      <c r="F5" s="12">
        <f t="shared" ref="F5:F68" si="2">-(G5+E5)</f>
        <v>-3.3502777805551887E-3</v>
      </c>
      <c r="G5" s="12">
        <f>D5*'Example TIC cashflows'!$G$10/12</f>
        <v>191590.83335027777</v>
      </c>
      <c r="H5" s="12">
        <f t="shared" ref="H5:H68" si="3">D5+G5+E5</f>
        <v>37690000.006683618</v>
      </c>
    </row>
    <row r="6" spans="1:11" x14ac:dyDescent="0.25">
      <c r="A6" s="9">
        <v>358</v>
      </c>
      <c r="B6" s="10">
        <v>39142</v>
      </c>
      <c r="C6" s="11">
        <f t="shared" si="0"/>
        <v>1</v>
      </c>
      <c r="D6" s="6">
        <f t="shared" si="1"/>
        <v>37690000.006683618</v>
      </c>
      <c r="E6" s="6">
        <f>IF(E5&lt;&gt;-G5,E5,IF(A6&gt;12*(30-'Example TIC cashflows'!$G$11),-$G$4,PMT('Example TIC cashflows'!$G$10/12,360,H5,0,0)))</f>
        <v>-191590.83</v>
      </c>
      <c r="F6" s="12">
        <f t="shared" si="2"/>
        <v>-3.3673083817120641E-3</v>
      </c>
      <c r="G6" s="12">
        <f>D6*'Example TIC cashflows'!$G$10/12</f>
        <v>191590.83336730837</v>
      </c>
      <c r="H6" s="12">
        <f t="shared" si="3"/>
        <v>37690000.01005093</v>
      </c>
    </row>
    <row r="7" spans="1:11" x14ac:dyDescent="0.25">
      <c r="A7" s="5">
        <v>357</v>
      </c>
      <c r="B7" s="14">
        <v>39173</v>
      </c>
      <c r="C7" s="11">
        <f t="shared" si="0"/>
        <v>1</v>
      </c>
      <c r="D7" s="6">
        <f t="shared" si="1"/>
        <v>37690000.01005093</v>
      </c>
      <c r="E7" s="6">
        <f>IF(E6&lt;&gt;-G6,E6,IF(A7&gt;12*(30-'Example TIC cashflows'!$G$11),-$G$4,PMT('Example TIC cashflows'!$G$10/12,360,H6,0,0)))</f>
        <v>-191590.83</v>
      </c>
      <c r="F7" s="12">
        <f t="shared" si="2"/>
        <v>-3.3844255958683789E-3</v>
      </c>
      <c r="G7" s="12">
        <f>D7*'Example TIC cashflows'!$G$10/12</f>
        <v>191590.83338442558</v>
      </c>
      <c r="H7" s="12">
        <f t="shared" si="3"/>
        <v>37690000.013435356</v>
      </c>
    </row>
    <row r="8" spans="1:11" x14ac:dyDescent="0.25">
      <c r="A8" s="9">
        <v>356</v>
      </c>
      <c r="B8" s="10">
        <v>39203</v>
      </c>
      <c r="C8" s="11">
        <f t="shared" si="0"/>
        <v>1</v>
      </c>
      <c r="D8" s="6">
        <f t="shared" si="1"/>
        <v>37690000.013435356</v>
      </c>
      <c r="E8" s="6">
        <f>IF(E7&lt;&gt;-G7,E7,IF(A8&gt;12*(30-'Example TIC cashflows'!$G$11),-$G$4,PMT('Example TIC cashflows'!$G$10/12,360,H7,0,0)))</f>
        <v>-191590.83</v>
      </c>
      <c r="F8" s="12">
        <f t="shared" si="2"/>
        <v>-3.4016297431662679E-3</v>
      </c>
      <c r="G8" s="12">
        <f>D8*'Example TIC cashflows'!$G$10/12</f>
        <v>191590.83340162973</v>
      </c>
      <c r="H8" s="12">
        <f t="shared" si="3"/>
        <v>37690000.016836986</v>
      </c>
    </row>
    <row r="9" spans="1:11" x14ac:dyDescent="0.25">
      <c r="A9" s="5">
        <v>355</v>
      </c>
      <c r="B9" s="14">
        <v>39234</v>
      </c>
      <c r="C9" s="11">
        <f t="shared" si="0"/>
        <v>1</v>
      </c>
      <c r="D9" s="6">
        <f t="shared" si="1"/>
        <v>37690000.016836986</v>
      </c>
      <c r="E9" s="6">
        <f>IF(E8&lt;&gt;-G8,E8,IF(A9&gt;12*(30-'Example TIC cashflows'!$G$11),-$G$4,PMT('Example TIC cashflows'!$G$10/12,360,H8,0,0)))</f>
        <v>-191590.83</v>
      </c>
      <c r="F9" s="12">
        <f t="shared" si="2"/>
        <v>-3.4189213474746794E-3</v>
      </c>
      <c r="G9" s="12">
        <f>D9*'Example TIC cashflows'!$G$10/12</f>
        <v>191590.83341892133</v>
      </c>
      <c r="H9" s="12">
        <f t="shared" si="3"/>
        <v>37690000.020255908</v>
      </c>
    </row>
    <row r="10" spans="1:11" x14ac:dyDescent="0.25">
      <c r="A10" s="9">
        <v>354</v>
      </c>
      <c r="B10" s="10">
        <v>39264</v>
      </c>
      <c r="C10" s="11">
        <f t="shared" si="0"/>
        <v>1</v>
      </c>
      <c r="D10" s="6">
        <f t="shared" si="1"/>
        <v>37690000.020255908</v>
      </c>
      <c r="E10" s="6">
        <f>IF(E9&lt;&gt;-G9,E9,IF(A10&gt;12*(30-'Example TIC cashflows'!$G$11),-$G$4,PMT('Example TIC cashflows'!$G$10/12,360,H9,0,0)))</f>
        <v>-191590.83</v>
      </c>
      <c r="F10" s="12">
        <f t="shared" si="2"/>
        <v>-3.4363008744549006E-3</v>
      </c>
      <c r="G10" s="12">
        <f>D10*'Example TIC cashflows'!$G$10/12</f>
        <v>191590.83343630086</v>
      </c>
      <c r="H10" s="12">
        <f t="shared" si="3"/>
        <v>37690000.023692213</v>
      </c>
    </row>
    <row r="11" spans="1:11" x14ac:dyDescent="0.25">
      <c r="A11" s="5">
        <v>353</v>
      </c>
      <c r="B11" s="14">
        <v>39295</v>
      </c>
      <c r="C11" s="11">
        <f t="shared" si="0"/>
        <v>1</v>
      </c>
      <c r="D11" s="6">
        <f t="shared" si="1"/>
        <v>37690000.023692213</v>
      </c>
      <c r="E11" s="6">
        <f>IF(E10&lt;&gt;-G10,E10,IF(A11&gt;12*(30-'Example TIC cashflows'!$G$11),-$G$4,PMT('Example TIC cashflows'!$G$10/12,360,H10,0,0)))</f>
        <v>-191590.83</v>
      </c>
      <c r="F11" s="12">
        <f t="shared" si="2"/>
        <v>-3.4537687606643885E-3</v>
      </c>
      <c r="G11" s="12">
        <f>D11*'Example TIC cashflows'!$G$10/12</f>
        <v>191590.83345376875</v>
      </c>
      <c r="H11" s="12">
        <f t="shared" si="3"/>
        <v>37690000.027145982</v>
      </c>
    </row>
    <row r="12" spans="1:11" x14ac:dyDescent="0.25">
      <c r="A12" s="9">
        <v>352</v>
      </c>
      <c r="B12" s="10">
        <v>39326</v>
      </c>
      <c r="C12" s="11">
        <f t="shared" si="0"/>
        <v>1</v>
      </c>
      <c r="D12" s="6">
        <f t="shared" si="1"/>
        <v>37690000.027145982</v>
      </c>
      <c r="E12" s="6">
        <f>IF(E11&lt;&gt;-G11,E11,IF(A12&gt;12*(30-'Example TIC cashflows'!$G$11),-$G$4,PMT('Example TIC cashflows'!$G$10/12,360,H11,0,0)))</f>
        <v>-191590.83</v>
      </c>
      <c r="F12" s="12">
        <f t="shared" si="2"/>
        <v>-3.4713254426605999E-3</v>
      </c>
      <c r="G12" s="12">
        <f>D12*'Example TIC cashflows'!$G$10/12</f>
        <v>191590.83347132543</v>
      </c>
      <c r="H12" s="12">
        <f t="shared" si="3"/>
        <v>37690000.030617312</v>
      </c>
    </row>
    <row r="13" spans="1:11" x14ac:dyDescent="0.25">
      <c r="A13" s="5">
        <v>351</v>
      </c>
      <c r="B13" s="14">
        <v>39356</v>
      </c>
      <c r="C13" s="11">
        <f t="shared" si="0"/>
        <v>1</v>
      </c>
      <c r="D13" s="6">
        <f t="shared" si="1"/>
        <v>37690000.030617312</v>
      </c>
      <c r="E13" s="6">
        <f>IF(E12&lt;&gt;-G12,E12,IF(A13&gt;12*(30-'Example TIC cashflows'!$G$11),-$G$4,PMT('Example TIC cashflows'!$G$10/12,360,H12,0,0)))</f>
        <v>-191590.83</v>
      </c>
      <c r="F13" s="12">
        <f t="shared" si="2"/>
        <v>-3.4889713570009917E-3</v>
      </c>
      <c r="G13" s="12">
        <f>D13*'Example TIC cashflows'!$G$10/12</f>
        <v>191590.83348897134</v>
      </c>
      <c r="H13" s="12">
        <f t="shared" si="3"/>
        <v>37690000.034106284</v>
      </c>
    </row>
    <row r="14" spans="1:11" x14ac:dyDescent="0.25">
      <c r="A14" s="9">
        <v>350</v>
      </c>
      <c r="B14" s="10">
        <v>39387</v>
      </c>
      <c r="C14" s="11">
        <f t="shared" si="0"/>
        <v>1</v>
      </c>
      <c r="D14" s="6">
        <f t="shared" si="1"/>
        <v>37690000.034106284</v>
      </c>
      <c r="E14" s="6">
        <f>IF(E13&lt;&gt;-G13,E13,IF(A14&gt;12*(30-'Example TIC cashflows'!$G$11),-$G$4,PMT('Example TIC cashflows'!$G$10/12,360,H13,0,0)))</f>
        <v>-191590.83</v>
      </c>
      <c r="F14" s="12">
        <f t="shared" si="2"/>
        <v>-3.5067069693468511E-3</v>
      </c>
      <c r="G14" s="12">
        <f>D14*'Example TIC cashflows'!$G$10/12</f>
        <v>191590.83350670696</v>
      </c>
      <c r="H14" s="12">
        <f t="shared" si="3"/>
        <v>37690000.03761299</v>
      </c>
    </row>
    <row r="15" spans="1:11" x14ac:dyDescent="0.25">
      <c r="A15" s="5">
        <v>349</v>
      </c>
      <c r="B15" s="14">
        <v>39417</v>
      </c>
      <c r="C15" s="11">
        <f t="shared" si="0"/>
        <v>1</v>
      </c>
      <c r="D15" s="6">
        <f t="shared" si="1"/>
        <v>37690000.03761299</v>
      </c>
      <c r="E15" s="6">
        <f>IF(E14&lt;&gt;-G14,E14,IF(A15&gt;12*(30-'Example TIC cashflows'!$G$11),-$G$4,PMT('Example TIC cashflows'!$G$10/12,360,H14,0,0)))</f>
        <v>-191590.83</v>
      </c>
      <c r="F15" s="12">
        <f t="shared" si="2"/>
        <v>-3.524532716255635E-3</v>
      </c>
      <c r="G15" s="12">
        <f>D15*'Example TIC cashflows'!$G$10/12</f>
        <v>191590.8335245327</v>
      </c>
      <c r="H15" s="12">
        <f t="shared" si="3"/>
        <v>37690000.041137524</v>
      </c>
    </row>
    <row r="16" spans="1:11" x14ac:dyDescent="0.25">
      <c r="A16" s="9">
        <v>348</v>
      </c>
      <c r="B16" s="10">
        <v>39448</v>
      </c>
      <c r="C16" s="11">
        <f t="shared" si="0"/>
        <v>2</v>
      </c>
      <c r="D16" s="6">
        <f t="shared" si="1"/>
        <v>37690000.041137524</v>
      </c>
      <c r="E16" s="6">
        <f>IF(E15&lt;&gt;-G15,E15,IF(A16&gt;12*(30-'Example TIC cashflows'!$G$11),-$G$4,PMT('Example TIC cashflows'!$G$10/12,360,H15,0,0)))</f>
        <v>-191590.83</v>
      </c>
      <c r="F16" s="12">
        <f t="shared" si="2"/>
        <v>-3.5424490924924612E-3</v>
      </c>
      <c r="G16" s="12">
        <f>D16*'Example TIC cashflows'!$G$10/12</f>
        <v>191590.83354244908</v>
      </c>
      <c r="H16" s="12">
        <f t="shared" si="3"/>
        <v>37690000.044679977</v>
      </c>
    </row>
    <row r="17" spans="1:10" x14ac:dyDescent="0.25">
      <c r="A17" s="5">
        <v>347</v>
      </c>
      <c r="B17" s="14">
        <v>39479</v>
      </c>
      <c r="C17" s="11">
        <f t="shared" si="0"/>
        <v>2</v>
      </c>
      <c r="D17" s="6">
        <f t="shared" si="1"/>
        <v>37690000.044679977</v>
      </c>
      <c r="E17" s="6">
        <f>IF(E16&lt;&gt;-G16,E16,IF(A17&gt;12*(30-'Example TIC cashflows'!$G$11),-$G$4,PMT('Example TIC cashflows'!$G$10/12,360,H16,0,0)))</f>
        <v>-191590.83</v>
      </c>
      <c r="F17" s="12">
        <f t="shared" si="2"/>
        <v>-3.560456563718617E-3</v>
      </c>
      <c r="G17" s="12">
        <f>D17*'Example TIC cashflows'!$G$10/12</f>
        <v>191590.83356045655</v>
      </c>
      <c r="H17" s="12">
        <f t="shared" si="3"/>
        <v>37690000.048240438</v>
      </c>
    </row>
    <row r="18" spans="1:10" x14ac:dyDescent="0.25">
      <c r="A18" s="9">
        <v>346</v>
      </c>
      <c r="B18" s="10">
        <v>39508</v>
      </c>
      <c r="C18" s="11">
        <f t="shared" si="0"/>
        <v>2</v>
      </c>
      <c r="D18" s="6">
        <f t="shared" si="1"/>
        <v>37690000.048240438</v>
      </c>
      <c r="E18" s="6">
        <f>IF(E17&lt;&gt;-G17,E17,IF(A18&gt;12*(30-'Example TIC cashflows'!$G$11),-$G$4,PMT('Example TIC cashflows'!$G$10/12,360,H17,0,0)))</f>
        <v>-191590.83</v>
      </c>
      <c r="F18" s="12">
        <f t="shared" si="2"/>
        <v>-3.5785555955953896E-3</v>
      </c>
      <c r="G18" s="12">
        <f>D18*'Example TIC cashflows'!$G$10/12</f>
        <v>191590.83357855558</v>
      </c>
      <c r="H18" s="12">
        <f t="shared" si="3"/>
        <v>37690000.051818997</v>
      </c>
    </row>
    <row r="19" spans="1:10" x14ac:dyDescent="0.25">
      <c r="A19" s="5">
        <v>345</v>
      </c>
      <c r="B19" s="14">
        <v>39539</v>
      </c>
      <c r="C19" s="11">
        <f t="shared" si="0"/>
        <v>2</v>
      </c>
      <c r="D19" s="6">
        <f t="shared" si="1"/>
        <v>37690000.051818997</v>
      </c>
      <c r="E19" s="6">
        <f>IF(E18&lt;&gt;-G18,E18,IF(A19&gt;12*(30-'Example TIC cashflows'!$G$11),-$G$4,PMT('Example TIC cashflows'!$G$10/12,360,H18,0,0)))</f>
        <v>-191590.83</v>
      </c>
      <c r="F19" s="12">
        <f t="shared" si="2"/>
        <v>-3.5967465664725751E-3</v>
      </c>
      <c r="G19" s="12">
        <f>D19*'Example TIC cashflows'!$G$10/12</f>
        <v>191590.83359674655</v>
      </c>
      <c r="H19" s="12">
        <f t="shared" si="3"/>
        <v>37690000.055415742</v>
      </c>
    </row>
    <row r="20" spans="1:10" x14ac:dyDescent="0.25">
      <c r="A20" s="9">
        <v>344</v>
      </c>
      <c r="B20" s="10">
        <v>39569</v>
      </c>
      <c r="C20" s="11">
        <f t="shared" si="0"/>
        <v>2</v>
      </c>
      <c r="D20" s="6">
        <f t="shared" si="1"/>
        <v>37690000.055415742</v>
      </c>
      <c r="E20" s="6">
        <f>IF(E19&lt;&gt;-G19,E19,IF(A20&gt;12*(30-'Example TIC cashflows'!$G$11),-$G$4,PMT('Example TIC cashflows'!$G$10/12,360,H19,0,0)))</f>
        <v>-191590.83</v>
      </c>
      <c r="F20" s="12">
        <f t="shared" si="2"/>
        <v>-3.615030029322952E-3</v>
      </c>
      <c r="G20" s="12">
        <f>D20*'Example TIC cashflows'!$G$10/12</f>
        <v>191590.83361503002</v>
      </c>
      <c r="H20" s="12">
        <f t="shared" si="3"/>
        <v>37690000.059030771</v>
      </c>
    </row>
    <row r="21" spans="1:10" x14ac:dyDescent="0.25">
      <c r="A21" s="5">
        <v>343</v>
      </c>
      <c r="B21" s="14">
        <v>39600</v>
      </c>
      <c r="C21" s="11">
        <f t="shared" si="0"/>
        <v>2</v>
      </c>
      <c r="D21" s="6">
        <f t="shared" si="1"/>
        <v>37690000.059030771</v>
      </c>
      <c r="E21" s="6">
        <f>IF(E20&lt;&gt;-G20,E20,IF(A21&gt;12*(30-'Example TIC cashflows'!$G$11),-$G$4,PMT('Example TIC cashflows'!$G$10/12,360,H20,0,0)))</f>
        <v>-191590.83</v>
      </c>
      <c r="F21" s="12">
        <f t="shared" si="2"/>
        <v>-3.6334064207039773E-3</v>
      </c>
      <c r="G21" s="12">
        <f>D21*'Example TIC cashflows'!$G$10/12</f>
        <v>191590.83363340641</v>
      </c>
      <c r="H21" s="12">
        <f t="shared" si="3"/>
        <v>37690000.062664181</v>
      </c>
    </row>
    <row r="22" spans="1:10" x14ac:dyDescent="0.25">
      <c r="A22" s="9">
        <v>342</v>
      </c>
      <c r="B22" s="10">
        <v>39630</v>
      </c>
      <c r="C22" s="11">
        <f t="shared" si="0"/>
        <v>2</v>
      </c>
      <c r="D22" s="6">
        <f t="shared" si="1"/>
        <v>37690000.062664181</v>
      </c>
      <c r="E22" s="6">
        <f>IF(E21&lt;&gt;-G21,E21,IF(A22&gt;12*(30-'Example TIC cashflows'!$G$11),-$G$4,PMT('Example TIC cashflows'!$G$10/12,360,H21,0,0)))</f>
        <v>-191590.83</v>
      </c>
      <c r="F22" s="12">
        <f t="shared" si="2"/>
        <v>-3.6518762353807688E-3</v>
      </c>
      <c r="G22" s="12">
        <f>D22*'Example TIC cashflows'!$G$10/12</f>
        <v>191590.83365187622</v>
      </c>
      <c r="H22" s="12">
        <f t="shared" si="3"/>
        <v>37690000.066316061</v>
      </c>
    </row>
    <row r="23" spans="1:10" x14ac:dyDescent="0.25">
      <c r="A23" s="5">
        <v>341</v>
      </c>
      <c r="B23" s="14">
        <v>39661</v>
      </c>
      <c r="C23" s="11">
        <f t="shared" si="0"/>
        <v>2</v>
      </c>
      <c r="D23" s="6">
        <f t="shared" si="1"/>
        <v>37690000.066316061</v>
      </c>
      <c r="E23" s="6">
        <f>IF(E22&lt;&gt;-G22,E22,IF(A23&gt;12*(30-'Example TIC cashflows'!$G$11),-$G$4,PMT('Example TIC cashflows'!$G$10/12,360,H22,0,0)))</f>
        <v>-191590.83</v>
      </c>
      <c r="F23" s="12">
        <f t="shared" si="2"/>
        <v>-3.6704399972222745E-3</v>
      </c>
      <c r="G23" s="12">
        <f>D23*'Example TIC cashflows'!$G$10/12</f>
        <v>191590.83367043998</v>
      </c>
      <c r="H23" s="12">
        <f t="shared" si="3"/>
        <v>37690000.0699865</v>
      </c>
    </row>
    <row r="24" spans="1:10" x14ac:dyDescent="0.25">
      <c r="A24" s="9">
        <v>340</v>
      </c>
      <c r="B24" s="10">
        <v>39692</v>
      </c>
      <c r="C24" s="11">
        <f t="shared" si="0"/>
        <v>2</v>
      </c>
      <c r="D24" s="6">
        <f t="shared" si="1"/>
        <v>37690000.0699865</v>
      </c>
      <c r="E24" s="6">
        <f>IF(E23&lt;&gt;-G23,E23,IF(A24&gt;12*(30-'Example TIC cashflows'!$G$11),-$G$4,PMT('Example TIC cashflows'!$G$10/12,360,H23,0,0)))</f>
        <v>-191590.83</v>
      </c>
      <c r="F24" s="12">
        <f t="shared" si="2"/>
        <v>-3.6890980554744601E-3</v>
      </c>
      <c r="G24" s="12">
        <f>D24*'Example TIC cashflows'!$G$10/12</f>
        <v>191590.83368909804</v>
      </c>
      <c r="H24" s="12">
        <f t="shared" si="3"/>
        <v>37690000.073675603</v>
      </c>
    </row>
    <row r="25" spans="1:10" x14ac:dyDescent="0.25">
      <c r="A25" s="5">
        <v>339</v>
      </c>
      <c r="B25" s="14">
        <v>39722</v>
      </c>
      <c r="C25" s="11">
        <f t="shared" si="0"/>
        <v>2</v>
      </c>
      <c r="D25" s="6">
        <f t="shared" si="1"/>
        <v>37690000.073675603</v>
      </c>
      <c r="E25" s="6">
        <f>IF(E24&lt;&gt;-G24,E24,IF(A25&gt;12*(30-'Example TIC cashflows'!$G$11),-$G$4,PMT('Example TIC cashflows'!$G$10/12,360,H24,0,0)))</f>
        <v>-191590.83</v>
      </c>
      <c r="F25" s="12">
        <f t="shared" si="2"/>
        <v>-3.7078509922139347E-3</v>
      </c>
      <c r="G25" s="12">
        <f>D25*'Example TIC cashflows'!$G$10/12</f>
        <v>191590.83370785098</v>
      </c>
      <c r="H25" s="12">
        <f t="shared" si="3"/>
        <v>37690000.077383459</v>
      </c>
    </row>
    <row r="26" spans="1:10" x14ac:dyDescent="0.25">
      <c r="A26" s="9">
        <v>338</v>
      </c>
      <c r="B26" s="10">
        <v>39753</v>
      </c>
      <c r="C26" s="11">
        <f t="shared" si="0"/>
        <v>2</v>
      </c>
      <c r="D26" s="6">
        <f t="shared" si="1"/>
        <v>37690000.077383459</v>
      </c>
      <c r="E26" s="6">
        <f>IF(E25&lt;&gt;-G25,E25,IF(A26&gt;12*(30-'Example TIC cashflows'!$G$11),-$G$4,PMT('Example TIC cashflows'!$G$10/12,360,H25,0,0)))</f>
        <v>-191590.83</v>
      </c>
      <c r="F26" s="12">
        <f t="shared" si="2"/>
        <v>-3.726699243998155E-3</v>
      </c>
      <c r="G26" s="12">
        <f>D26*'Example TIC cashflows'!$G$10/12</f>
        <v>191590.83372669923</v>
      </c>
      <c r="H26" s="12">
        <f t="shared" si="3"/>
        <v>37690000.081110157</v>
      </c>
    </row>
    <row r="27" spans="1:10" x14ac:dyDescent="0.25">
      <c r="A27" s="5">
        <v>337</v>
      </c>
      <c r="B27" s="14">
        <v>39783</v>
      </c>
      <c r="C27" s="11">
        <f t="shared" si="0"/>
        <v>2</v>
      </c>
      <c r="D27" s="6">
        <f t="shared" si="1"/>
        <v>37690000.081110157</v>
      </c>
      <c r="E27" s="6">
        <f>IF(E26&lt;&gt;-G26,E26,IF(A27&gt;12*(30-'Example TIC cashflows'!$G$11),-$G$4,PMT('Example TIC cashflows'!$G$10/12,360,H26,0,0)))</f>
        <v>-191590.83</v>
      </c>
      <c r="F27" s="12">
        <f t="shared" si="2"/>
        <v>-3.7456433055922389E-3</v>
      </c>
      <c r="G27" s="12">
        <f>D27*'Example TIC cashflows'!$G$10/12</f>
        <v>191590.83374564329</v>
      </c>
      <c r="H27" s="12">
        <f t="shared" si="3"/>
        <v>37690000.084855802</v>
      </c>
    </row>
    <row r="28" spans="1:10" x14ac:dyDescent="0.25">
      <c r="A28" s="9">
        <v>336</v>
      </c>
      <c r="B28" s="10">
        <v>39814</v>
      </c>
      <c r="C28" s="11">
        <f t="shared" si="0"/>
        <v>3</v>
      </c>
      <c r="D28" s="6">
        <f t="shared" si="1"/>
        <v>37690000.084855802</v>
      </c>
      <c r="E28" s="6">
        <f>IF(E27&lt;&gt;-G27,E27,IF(A28&gt;12*(30-'Example TIC cashflows'!$G$11),-$G$4,PMT('Example TIC cashflows'!$G$10/12,360,H27,0,0)))</f>
        <v>-191590.83</v>
      </c>
      <c r="F28" s="12">
        <f t="shared" si="2"/>
        <v>-3.7646836717613041E-3</v>
      </c>
      <c r="G28" s="12">
        <f>D28*'Example TIC cashflows'!$G$10/12</f>
        <v>191590.83376468366</v>
      </c>
      <c r="H28" s="12">
        <f>D28+G28+E28</f>
        <v>37690000.088620491</v>
      </c>
      <c r="J28" s="15"/>
    </row>
    <row r="29" spans="1:10" x14ac:dyDescent="0.25">
      <c r="A29" s="5">
        <v>335</v>
      </c>
      <c r="B29" s="14">
        <v>39845</v>
      </c>
      <c r="C29" s="11">
        <f t="shared" si="0"/>
        <v>3</v>
      </c>
      <c r="D29" s="6">
        <f t="shared" si="1"/>
        <v>37690000.088620491</v>
      </c>
      <c r="E29" s="6">
        <f>IF(E28&lt;&gt;-G28,E28,IF(A29&gt;12*(30-'Example TIC cashflows'!$G$11),-$G$4,PMT('Example TIC cashflows'!$G$10/12,360,H28,0,0)))</f>
        <v>-191590.83</v>
      </c>
      <c r="F29" s="12">
        <f t="shared" si="2"/>
        <v>-3.7838208372704685E-3</v>
      </c>
      <c r="G29" s="12">
        <f>D29*'Example TIC cashflows'!$G$10/12</f>
        <v>191590.83378382082</v>
      </c>
      <c r="H29" s="12">
        <f t="shared" si="3"/>
        <v>37690000.092404313</v>
      </c>
    </row>
    <row r="30" spans="1:10" x14ac:dyDescent="0.25">
      <c r="A30" s="9">
        <v>334</v>
      </c>
      <c r="B30" s="10">
        <v>39873</v>
      </c>
      <c r="C30" s="11">
        <f t="shared" si="0"/>
        <v>3</v>
      </c>
      <c r="D30" s="6">
        <f t="shared" si="1"/>
        <v>37690000.092404313</v>
      </c>
      <c r="E30" s="6">
        <f>IF(E29&lt;&gt;-G29,E29,IF(A30&gt;12*(30-'Example TIC cashflows'!$G$11),-$G$4,PMT('Example TIC cashflows'!$G$10/12,360,H29,0,0)))</f>
        <v>-191590.83</v>
      </c>
      <c r="F30" s="12">
        <f t="shared" si="2"/>
        <v>-3.8030552677810192E-3</v>
      </c>
      <c r="G30" s="12">
        <f>D30*'Example TIC cashflows'!$G$10/12</f>
        <v>191590.83380305525</v>
      </c>
      <c r="H30" s="12">
        <f t="shared" si="3"/>
        <v>37690000.096207373</v>
      </c>
    </row>
    <row r="31" spans="1:10" x14ac:dyDescent="0.25">
      <c r="A31" s="5">
        <v>333</v>
      </c>
      <c r="B31" s="14">
        <v>39904</v>
      </c>
      <c r="C31" s="11">
        <f t="shared" si="0"/>
        <v>3</v>
      </c>
      <c r="D31" s="6">
        <f t="shared" si="1"/>
        <v>37690000.096207373</v>
      </c>
      <c r="E31" s="6">
        <f>IF(E30&lt;&gt;-G30,E30,IF(A31&gt;12*(30-'Example TIC cashflows'!$G$11),-$G$4,PMT('Example TIC cashflows'!$G$10/12,360,H30,0,0)))</f>
        <v>-191590.83</v>
      </c>
      <c r="F31" s="12">
        <f>-(G31+E31)</f>
        <v>-3.8223874871619046E-3</v>
      </c>
      <c r="G31" s="12">
        <f>D31*'Example TIC cashflows'!$G$10/12</f>
        <v>191590.83382238747</v>
      </c>
      <c r="H31" s="12">
        <f t="shared" si="3"/>
        <v>37690000.100029759</v>
      </c>
    </row>
    <row r="32" spans="1:10" x14ac:dyDescent="0.25">
      <c r="A32" s="9">
        <v>332</v>
      </c>
      <c r="B32" s="10">
        <v>39934</v>
      </c>
      <c r="C32" s="11">
        <f t="shared" si="0"/>
        <v>3</v>
      </c>
      <c r="D32" s="6">
        <f t="shared" si="1"/>
        <v>37690000.100029759</v>
      </c>
      <c r="E32" s="6">
        <f>IF(E31&lt;&gt;-G31,E31,IF(A32&gt;12*(30-'Example TIC cashflows'!$G$11),-$G$4,PMT('Example TIC cashflows'!$G$10/12,360,H31,0,0)))</f>
        <v>-191590.83</v>
      </c>
      <c r="F32" s="12">
        <f t="shared" si="2"/>
        <v>-3.8418179319705814E-3</v>
      </c>
      <c r="G32" s="12">
        <f>D32*'Example TIC cashflows'!$G$10/12</f>
        <v>191590.83384181792</v>
      </c>
      <c r="H32" s="12">
        <f t="shared" si="3"/>
        <v>37690000.103871576</v>
      </c>
    </row>
    <row r="33" spans="1:8" x14ac:dyDescent="0.25">
      <c r="A33" s="5">
        <v>331</v>
      </c>
      <c r="B33" s="14">
        <v>39965</v>
      </c>
      <c r="C33" s="11">
        <f t="shared" si="0"/>
        <v>3</v>
      </c>
      <c r="D33" s="6">
        <f t="shared" si="1"/>
        <v>37690000.103871576</v>
      </c>
      <c r="E33" s="6">
        <f>IF(E32&lt;&gt;-G32,E32,IF(A33&gt;12*(30-'Example TIC cashflows'!$G$11),-$G$4,PMT('Example TIC cashflows'!$G$10/12,360,H32,0,0)))</f>
        <v>-191590.83</v>
      </c>
      <c r="F33" s="12">
        <f t="shared" si="2"/>
        <v>-3.8613471842836589E-3</v>
      </c>
      <c r="G33" s="12">
        <f>D33*'Example TIC cashflows'!$G$10/12</f>
        <v>191590.83386134717</v>
      </c>
      <c r="H33" s="12">
        <f t="shared" si="3"/>
        <v>37690000.107732922</v>
      </c>
    </row>
    <row r="34" spans="1:8" x14ac:dyDescent="0.25">
      <c r="A34" s="9">
        <v>330</v>
      </c>
      <c r="B34" s="10">
        <v>39995</v>
      </c>
      <c r="C34" s="11">
        <f t="shared" si="0"/>
        <v>3</v>
      </c>
      <c r="D34" s="6">
        <f t="shared" si="1"/>
        <v>37690000.107732922</v>
      </c>
      <c r="E34" s="6">
        <f>IF(E33&lt;&gt;-G33,E33,IF(A34&gt;12*(30-'Example TIC cashflows'!$G$11),-$G$4,PMT('Example TIC cashflows'!$G$10/12,360,H33,0,0)))</f>
        <v>-191590.83</v>
      </c>
      <c r="F34" s="12">
        <f t="shared" si="2"/>
        <v>-3.8809757097624242E-3</v>
      </c>
      <c r="G34" s="12">
        <f>D34*'Example TIC cashflows'!$G$10/12</f>
        <v>191590.8338809757</v>
      </c>
      <c r="H34" s="12">
        <f t="shared" si="3"/>
        <v>37690000.111613899</v>
      </c>
    </row>
    <row r="35" spans="1:8" x14ac:dyDescent="0.25">
      <c r="A35" s="5">
        <v>329</v>
      </c>
      <c r="B35" s="14">
        <v>40026</v>
      </c>
      <c r="C35" s="11">
        <f t="shared" si="0"/>
        <v>3</v>
      </c>
      <c r="D35" s="6">
        <f t="shared" si="1"/>
        <v>37690000.111613899</v>
      </c>
      <c r="E35" s="6">
        <f>IF(E34&lt;&gt;-G34,E34,IF(A35&gt;12*(30-'Example TIC cashflows'!$G$11),-$G$4,PMT('Example TIC cashflows'!$G$10/12,360,H34,0,0)))</f>
        <v>-191590.83</v>
      </c>
      <c r="F35" s="12">
        <f t="shared" si="2"/>
        <v>-3.9007039740681648E-3</v>
      </c>
      <c r="G35" s="12">
        <f>D35*'Example TIC cashflows'!$G$10/12</f>
        <v>191590.83390070396</v>
      </c>
      <c r="H35" s="12">
        <f t="shared" si="3"/>
        <v>37690000.115514606</v>
      </c>
    </row>
    <row r="36" spans="1:8" x14ac:dyDescent="0.25">
      <c r="A36" s="9">
        <v>328</v>
      </c>
      <c r="B36" s="10">
        <v>40057</v>
      </c>
      <c r="C36" s="11">
        <f t="shared" si="0"/>
        <v>3</v>
      </c>
      <c r="D36" s="6">
        <f t="shared" si="1"/>
        <v>37690000.115514606</v>
      </c>
      <c r="E36" s="6">
        <f>IF(E35&lt;&gt;-G35,E35,IF(A36&gt;12*(30-'Example TIC cashflows'!$G$11),-$G$4,PMT('Example TIC cashflows'!$G$10/12,360,H35,0,0)))</f>
        <v>-191590.83</v>
      </c>
      <c r="F36" s="12">
        <f t="shared" si="2"/>
        <v>-3.9205325883813202E-3</v>
      </c>
      <c r="G36" s="12">
        <f>D36*'Example TIC cashflows'!$G$10/12</f>
        <v>191590.83392053258</v>
      </c>
      <c r="H36" s="12">
        <f t="shared" si="3"/>
        <v>37690000.119435139</v>
      </c>
    </row>
    <row r="37" spans="1:8" x14ac:dyDescent="0.25">
      <c r="A37" s="5">
        <v>327</v>
      </c>
      <c r="B37" s="14">
        <v>40087</v>
      </c>
      <c r="C37" s="11">
        <f t="shared" si="0"/>
        <v>3</v>
      </c>
      <c r="D37" s="6">
        <f t="shared" si="1"/>
        <v>37690000.119435139</v>
      </c>
      <c r="E37" s="6">
        <f>IF(E36&lt;&gt;-G36,E36,IF(A37&gt;12*(30-'Example TIC cashflows'!$G$11),-$G$4,PMT('Example TIC cashflows'!$G$10/12,360,H36,0,0)))</f>
        <v>-191590.83</v>
      </c>
      <c r="F37" s="12">
        <f t="shared" si="2"/>
        <v>-3.9404619601555169E-3</v>
      </c>
      <c r="G37" s="12">
        <f>D37*'Example TIC cashflows'!$G$10/12</f>
        <v>191590.83394046195</v>
      </c>
      <c r="H37" s="12">
        <f t="shared" si="3"/>
        <v>37690000.123375602</v>
      </c>
    </row>
    <row r="38" spans="1:8" x14ac:dyDescent="0.25">
      <c r="A38" s="9">
        <v>326</v>
      </c>
      <c r="B38" s="10">
        <v>40118</v>
      </c>
      <c r="C38" s="11">
        <f t="shared" si="0"/>
        <v>3</v>
      </c>
      <c r="D38" s="6">
        <f t="shared" si="1"/>
        <v>37690000.123375602</v>
      </c>
      <c r="E38" s="6">
        <f>IF(E37&lt;&gt;-G37,E37,IF(A38&gt;12*(30-'Example TIC cashflows'!$G$11),-$G$4,PMT('Example TIC cashflows'!$G$10/12,360,H37,0,0)))</f>
        <v>-191590.83</v>
      </c>
      <c r="F38" s="12">
        <f t="shared" si="2"/>
        <v>-3.9604926423635334E-3</v>
      </c>
      <c r="G38" s="12">
        <f>D38*'Example TIC cashflows'!$G$10/12</f>
        <v>191590.83396049263</v>
      </c>
      <c r="H38" s="12">
        <f t="shared" si="3"/>
        <v>37690000.1273361</v>
      </c>
    </row>
    <row r="39" spans="1:8" x14ac:dyDescent="0.25">
      <c r="A39" s="5">
        <v>325</v>
      </c>
      <c r="B39" s="14">
        <v>40148</v>
      </c>
      <c r="C39" s="11">
        <f t="shared" si="0"/>
        <v>3</v>
      </c>
      <c r="D39" s="6">
        <f t="shared" si="1"/>
        <v>37690000.1273361</v>
      </c>
      <c r="E39" s="6">
        <f>IF(E38&lt;&gt;-G38,E38,IF(A39&gt;12*(30-'Example TIC cashflows'!$G$11),-$G$4,PMT('Example TIC cashflows'!$G$10/12,360,H38,0,0)))</f>
        <v>-191590.83</v>
      </c>
      <c r="F39" s="12">
        <f t="shared" si="2"/>
        <v>-3.9806251879781485E-3</v>
      </c>
      <c r="G39" s="12">
        <f>D39*'Example TIC cashflows'!$G$10/12</f>
        <v>191590.83398062518</v>
      </c>
      <c r="H39" s="12">
        <f t="shared" si="3"/>
        <v>37690000.131316729</v>
      </c>
    </row>
    <row r="40" spans="1:8" x14ac:dyDescent="0.25">
      <c r="A40" s="9">
        <v>324</v>
      </c>
      <c r="B40" s="10">
        <v>40179</v>
      </c>
      <c r="C40" s="11">
        <f t="shared" si="0"/>
        <v>4</v>
      </c>
      <c r="D40" s="6">
        <f t="shared" si="1"/>
        <v>37690000.131316729</v>
      </c>
      <c r="E40" s="6">
        <f>IF(E39&lt;&gt;-G39,E39,IF(A40&gt;12*(30-'Example TIC cashflows'!$G$11),-$G$4,PMT('Example TIC cashflows'!$G$10/12,360,H39,0,0)))</f>
        <v>-191590.83</v>
      </c>
      <c r="F40" s="12">
        <f t="shared" si="2"/>
        <v>-4.000860033556819E-3</v>
      </c>
      <c r="G40" s="12">
        <f>D40*'Example TIC cashflows'!$G$10/12</f>
        <v>191590.83400086002</v>
      </c>
      <c r="H40" s="12">
        <f t="shared" si="3"/>
        <v>37690000.135317594</v>
      </c>
    </row>
    <row r="41" spans="1:8" x14ac:dyDescent="0.25">
      <c r="A41" s="5">
        <v>323</v>
      </c>
      <c r="B41" s="14">
        <v>40210</v>
      </c>
      <c r="C41" s="11">
        <f t="shared" si="0"/>
        <v>4</v>
      </c>
      <c r="D41" s="6">
        <f t="shared" si="1"/>
        <v>37690000.135317594</v>
      </c>
      <c r="E41" s="6">
        <f>IF(E40&lt;&gt;-G40,E40,IF(A41&gt;12*(30-'Example TIC cashflows'!$G$11),-$G$4,PMT('Example TIC cashflows'!$G$10/12,360,H40,0,0)))</f>
        <v>-191590.83</v>
      </c>
      <c r="F41" s="12">
        <f t="shared" si="2"/>
        <v>-4.021197761176154E-3</v>
      </c>
      <c r="G41" s="12">
        <f>D41*'Example TIC cashflows'!$G$10/12</f>
        <v>191590.83402119775</v>
      </c>
      <c r="H41" s="12">
        <f t="shared" si="3"/>
        <v>37690000.139338791</v>
      </c>
    </row>
    <row r="42" spans="1:8" x14ac:dyDescent="0.25">
      <c r="A42" s="9">
        <v>322</v>
      </c>
      <c r="B42" s="10">
        <v>40238</v>
      </c>
      <c r="C42" s="11">
        <f t="shared" si="0"/>
        <v>4</v>
      </c>
      <c r="D42" s="6">
        <f t="shared" si="1"/>
        <v>37690000.139338791</v>
      </c>
      <c r="E42" s="6">
        <f>IF(E41&lt;&gt;-G41,E41,IF(A42&gt;12*(30-'Example TIC cashflows'!$G$11),-$G$4,PMT('Example TIC cashflows'!$G$10/12,360,H41,0,0)))</f>
        <v>-191590.83</v>
      </c>
      <c r="F42" s="12">
        <f t="shared" si="2"/>
        <v>-4.0416388656012714E-3</v>
      </c>
      <c r="G42" s="12">
        <f>D42*'Example TIC cashflows'!$G$10/12</f>
        <v>191590.83404163885</v>
      </c>
      <c r="H42" s="12">
        <f t="shared" si="3"/>
        <v>37690000.143380433</v>
      </c>
    </row>
    <row r="43" spans="1:8" x14ac:dyDescent="0.25">
      <c r="A43" s="5">
        <v>321</v>
      </c>
      <c r="B43" s="14">
        <v>40269</v>
      </c>
      <c r="C43" s="11">
        <f t="shared" si="0"/>
        <v>4</v>
      </c>
      <c r="D43" s="6">
        <f t="shared" si="1"/>
        <v>37690000.143380433</v>
      </c>
      <c r="E43" s="6">
        <f>IF(E42&lt;&gt;-G42,E42,IF(A43&gt;12*(30-'Example TIC cashflows'!$G$11),-$G$4,PMT('Example TIC cashflows'!$G$10/12,360,H42,0,0)))</f>
        <v>-191590.83</v>
      </c>
      <c r="F43" s="12">
        <f t="shared" si="2"/>
        <v>-4.0621838707011193E-3</v>
      </c>
      <c r="G43" s="12">
        <f>D43*'Example TIC cashflows'!$G$10/12</f>
        <v>191590.83406218386</v>
      </c>
      <c r="H43" s="12">
        <f t="shared" si="3"/>
        <v>37690000.147442617</v>
      </c>
    </row>
    <row r="44" spans="1:8" x14ac:dyDescent="0.25">
      <c r="A44" s="9">
        <v>320</v>
      </c>
      <c r="B44" s="10">
        <v>40299</v>
      </c>
      <c r="C44" s="11">
        <f t="shared" si="0"/>
        <v>4</v>
      </c>
      <c r="D44" s="6">
        <f t="shared" si="1"/>
        <v>37690000.147442617</v>
      </c>
      <c r="E44" s="6">
        <f>IF(E43&lt;&gt;-G43,E43,IF(A44&gt;12*(30-'Example TIC cashflows'!$G$11),-$G$4,PMT('Example TIC cashflows'!$G$10/12,360,H43,0,0)))</f>
        <v>-191590.83</v>
      </c>
      <c r="F44" s="12">
        <f t="shared" si="2"/>
        <v>-4.082833300344646E-3</v>
      </c>
      <c r="G44" s="12">
        <f>D44*'Example TIC cashflows'!$G$10/12</f>
        <v>191590.83408283329</v>
      </c>
      <c r="H44" s="12">
        <f t="shared" si="3"/>
        <v>37690000.151525453</v>
      </c>
    </row>
    <row r="45" spans="1:8" x14ac:dyDescent="0.25">
      <c r="A45" s="5">
        <v>319</v>
      </c>
      <c r="B45" s="14">
        <v>40330</v>
      </c>
      <c r="C45" s="11">
        <f t="shared" si="0"/>
        <v>4</v>
      </c>
      <c r="D45" s="6">
        <f t="shared" si="1"/>
        <v>37690000.151525453</v>
      </c>
      <c r="E45" s="6">
        <f>IF(E44&lt;&gt;-G44,E44,IF(A45&gt;12*(30-'Example TIC cashflows'!$G$11),-$G$4,PMT('Example TIC cashflows'!$G$10/12,360,H44,0,0)))</f>
        <v>-191590.83</v>
      </c>
      <c r="F45" s="12">
        <f t="shared" si="2"/>
        <v>-4.1035877075046301E-3</v>
      </c>
      <c r="G45" s="12">
        <f>D45*'Example TIC cashflows'!$G$10/12</f>
        <v>191590.83410358769</v>
      </c>
      <c r="H45" s="12">
        <f t="shared" si="3"/>
        <v>37690000.155629039</v>
      </c>
    </row>
    <row r="46" spans="1:8" x14ac:dyDescent="0.25">
      <c r="A46" s="9">
        <v>318</v>
      </c>
      <c r="B46" s="10">
        <v>40360</v>
      </c>
      <c r="C46" s="11">
        <f t="shared" si="0"/>
        <v>4</v>
      </c>
      <c r="D46" s="6">
        <f t="shared" si="1"/>
        <v>37690000.155629039</v>
      </c>
      <c r="E46" s="6">
        <f>IF(E45&lt;&gt;-G45,E45,IF(A46&gt;12*(30-'Example TIC cashflows'!$G$11),-$G$4,PMT('Example TIC cashflows'!$G$10/12,360,H45,0,0)))</f>
        <v>-191590.83</v>
      </c>
      <c r="F46" s="12">
        <f t="shared" si="2"/>
        <v>-4.1244476451538503E-3</v>
      </c>
      <c r="G46" s="12">
        <f>D46*'Example TIC cashflows'!$G$10/12</f>
        <v>191590.83412444763</v>
      </c>
      <c r="H46" s="12">
        <f t="shared" si="3"/>
        <v>37690000.159753487</v>
      </c>
    </row>
    <row r="47" spans="1:8" x14ac:dyDescent="0.25">
      <c r="A47" s="5">
        <v>317</v>
      </c>
      <c r="B47" s="14">
        <v>40391</v>
      </c>
      <c r="C47" s="11">
        <f t="shared" si="0"/>
        <v>4</v>
      </c>
      <c r="D47" s="6">
        <f t="shared" si="1"/>
        <v>37690000.159753487</v>
      </c>
      <c r="E47" s="6">
        <f>IF(E46&lt;&gt;-G46,E46,IF(A47&gt;12*(30-'Example TIC cashflows'!$G$11),-$G$4,PMT('Example TIC cashflows'!$G$10/12,360,H46,0,0)))</f>
        <v>-191590.83</v>
      </c>
      <c r="F47" s="12">
        <f t="shared" si="2"/>
        <v>-4.145413578953594E-3</v>
      </c>
      <c r="G47" s="12">
        <f>D47*'Example TIC cashflows'!$G$10/12</f>
        <v>191590.83414541357</v>
      </c>
      <c r="H47" s="12">
        <f t="shared" si="3"/>
        <v>37690000.1638989</v>
      </c>
    </row>
    <row r="48" spans="1:8" x14ac:dyDescent="0.25">
      <c r="A48" s="9">
        <v>316</v>
      </c>
      <c r="B48" s="10">
        <v>40422</v>
      </c>
      <c r="C48" s="11">
        <f t="shared" si="0"/>
        <v>4</v>
      </c>
      <c r="D48" s="6">
        <f t="shared" si="1"/>
        <v>37690000.1638989</v>
      </c>
      <c r="E48" s="6">
        <f>IF(E47&lt;&gt;-G47,E47,IF(A48&gt;12*(30-'Example TIC cashflows'!$G$11),-$G$4,PMT('Example TIC cashflows'!$G$10/12,360,H47,0,0)))</f>
        <v>-191590.83</v>
      </c>
      <c r="F48" s="12">
        <f t="shared" si="2"/>
        <v>-4.1664860909804702E-3</v>
      </c>
      <c r="G48" s="12">
        <f>D48*'Example TIC cashflows'!$G$10/12</f>
        <v>191590.83416648608</v>
      </c>
      <c r="H48" s="12">
        <f t="shared" si="3"/>
        <v>37690000.168065391</v>
      </c>
    </row>
    <row r="49" spans="1:8" x14ac:dyDescent="0.25">
      <c r="A49" s="5">
        <v>315</v>
      </c>
      <c r="B49" s="14">
        <v>40452</v>
      </c>
      <c r="C49" s="11">
        <f t="shared" si="0"/>
        <v>4</v>
      </c>
      <c r="D49" s="6">
        <f t="shared" si="1"/>
        <v>37690000.168065391</v>
      </c>
      <c r="E49" s="6">
        <f>IF(E48&lt;&gt;-G48,E48,IF(A49&gt;12*(30-'Example TIC cashflows'!$G$11),-$G$4,PMT('Example TIC cashflows'!$G$10/12,360,H48,0,0)))</f>
        <v>-191590.83</v>
      </c>
      <c r="F49" s="12">
        <f t="shared" si="2"/>
        <v>-4.1876657342072576E-3</v>
      </c>
      <c r="G49" s="12">
        <f>D49*'Example TIC cashflows'!$G$10/12</f>
        <v>191590.83418766572</v>
      </c>
      <c r="H49" s="12">
        <f t="shared" si="3"/>
        <v>37690000.172253057</v>
      </c>
    </row>
    <row r="50" spans="1:8" x14ac:dyDescent="0.25">
      <c r="A50" s="9">
        <v>314</v>
      </c>
      <c r="B50" s="10">
        <v>40483</v>
      </c>
      <c r="C50" s="11">
        <f t="shared" si="0"/>
        <v>4</v>
      </c>
      <c r="D50" s="6">
        <f t="shared" si="1"/>
        <v>37690000.172253057</v>
      </c>
      <c r="E50" s="6">
        <f>IF(E49&lt;&gt;-G49,E49,IF(A50&gt;12*(30-'Example TIC cashflows'!$G$11),-$G$4,PMT('Example TIC cashflows'!$G$10/12,360,H49,0,0)))</f>
        <v>-191590.83</v>
      </c>
      <c r="F50" s="12">
        <f t="shared" si="2"/>
        <v>-4.208953061606735E-3</v>
      </c>
      <c r="G50" s="12">
        <f>D50*'Example TIC cashflows'!$G$10/12</f>
        <v>191590.83420895305</v>
      </c>
      <c r="H50" s="12">
        <f t="shared" si="3"/>
        <v>37690000.17646201</v>
      </c>
    </row>
    <row r="51" spans="1:8" x14ac:dyDescent="0.25">
      <c r="A51" s="5">
        <v>313</v>
      </c>
      <c r="B51" s="14">
        <v>40513</v>
      </c>
      <c r="C51" s="11">
        <f t="shared" si="0"/>
        <v>4</v>
      </c>
      <c r="D51" s="6">
        <f t="shared" si="1"/>
        <v>37690000.17646201</v>
      </c>
      <c r="E51" s="6">
        <f>IF(E50&lt;&gt;-G50,E50,IF(A51&gt;12*(30-'Example TIC cashflows'!$G$11),-$G$4,PMT('Example TIC cashflows'!$G$10/12,360,H50,0,0)))</f>
        <v>-191590.83</v>
      </c>
      <c r="F51" s="12">
        <f t="shared" si="2"/>
        <v>-4.23034856794402E-3</v>
      </c>
      <c r="G51" s="12">
        <f>D51*'Example TIC cashflows'!$G$10/12</f>
        <v>191590.83423034856</v>
      </c>
      <c r="H51" s="12">
        <f t="shared" si="3"/>
        <v>37690000.18069236</v>
      </c>
    </row>
    <row r="52" spans="1:8" x14ac:dyDescent="0.25">
      <c r="A52" s="9">
        <v>312</v>
      </c>
      <c r="B52" s="10">
        <v>40544</v>
      </c>
      <c r="C52" s="11">
        <f t="shared" si="0"/>
        <v>5</v>
      </c>
      <c r="D52" s="6">
        <f t="shared" si="1"/>
        <v>37690000.18069236</v>
      </c>
      <c r="E52" s="6">
        <f>IF(E51&lt;&gt;-G51,E51,IF(A52&gt;12*(30-'Example TIC cashflows'!$G$11),-$G$4,PMT('Example TIC cashflows'!$G$10/12,360,H51,0,0)))</f>
        <v>-191590.83</v>
      </c>
      <c r="F52" s="12">
        <f t="shared" si="2"/>
        <v>-4.2518528352957219E-3</v>
      </c>
      <c r="G52" s="12">
        <f>D52*'Example TIC cashflows'!$G$10/12</f>
        <v>191590.83425185282</v>
      </c>
      <c r="H52" s="12">
        <f t="shared" si="3"/>
        <v>37690000.184944212</v>
      </c>
    </row>
    <row r="53" spans="1:8" x14ac:dyDescent="0.25">
      <c r="A53" s="5">
        <v>311</v>
      </c>
      <c r="B53" s="14">
        <v>40575</v>
      </c>
      <c r="C53" s="11">
        <f t="shared" si="0"/>
        <v>5</v>
      </c>
      <c r="D53" s="6">
        <f t="shared" si="1"/>
        <v>37690000.184944212</v>
      </c>
      <c r="E53" s="6">
        <f>IF(E52&lt;&gt;-G52,E52,IF(A53&gt;12*(30-'Example TIC cashflows'!$G$11),-$G$4,PMT('Example TIC cashflows'!$G$10/12,360,H52,0,0)))</f>
        <v>-191590.83</v>
      </c>
      <c r="F53" s="12">
        <f t="shared" si="2"/>
        <v>-4.2734664166346192E-3</v>
      </c>
      <c r="G53" s="12">
        <f>D53*'Example TIC cashflows'!$G$10/12</f>
        <v>191590.8342734664</v>
      </c>
      <c r="H53" s="12">
        <f t="shared" si="3"/>
        <v>37690000.189217679</v>
      </c>
    </row>
    <row r="54" spans="1:8" x14ac:dyDescent="0.25">
      <c r="A54" s="9">
        <v>310</v>
      </c>
      <c r="B54" s="10">
        <v>40603</v>
      </c>
      <c r="C54" s="11">
        <f t="shared" si="0"/>
        <v>5</v>
      </c>
      <c r="D54" s="6">
        <f t="shared" si="1"/>
        <v>37690000.189217679</v>
      </c>
      <c r="E54" s="6">
        <f>IF(E53&lt;&gt;-G53,E53,IF(A54&gt;12*(30-'Example TIC cashflows'!$G$11),-$G$4,PMT('Example TIC cashflows'!$G$10/12,360,H53,0,0)))</f>
        <v>-191590.83</v>
      </c>
      <c r="F54" s="12">
        <f t="shared" si="2"/>
        <v>-4.2951898649334908E-3</v>
      </c>
      <c r="G54" s="12">
        <f>D54*'Example TIC cashflows'!$G$10/12</f>
        <v>191590.83429518985</v>
      </c>
      <c r="H54" s="12">
        <f t="shared" si="3"/>
        <v>37690000.193512872</v>
      </c>
    </row>
    <row r="55" spans="1:8" x14ac:dyDescent="0.25">
      <c r="A55" s="5">
        <v>309</v>
      </c>
      <c r="B55" s="14">
        <v>40634</v>
      </c>
      <c r="C55" s="11">
        <f t="shared" si="0"/>
        <v>5</v>
      </c>
      <c r="D55" s="6">
        <f t="shared" si="1"/>
        <v>37690000.193512872</v>
      </c>
      <c r="E55" s="6">
        <f>IF(E54&lt;&gt;-G54,E54,IF(A55&gt;12*(30-'Example TIC cashflows'!$G$11),-$G$4,PMT('Example TIC cashflows'!$G$10/12,360,H54,0,0)))</f>
        <v>-191590.83</v>
      </c>
      <c r="F55" s="12">
        <f t="shared" si="2"/>
        <v>-4.3170237622689456E-3</v>
      </c>
      <c r="G55" s="12">
        <f>D55*'Example TIC cashflows'!$G$10/12</f>
        <v>191590.83431702375</v>
      </c>
      <c r="H55" s="12">
        <f t="shared" si="3"/>
        <v>37690000.197829895</v>
      </c>
    </row>
    <row r="56" spans="1:8" x14ac:dyDescent="0.25">
      <c r="A56" s="9">
        <v>308</v>
      </c>
      <c r="B56" s="10">
        <v>40664</v>
      </c>
      <c r="C56" s="11">
        <f t="shared" si="0"/>
        <v>5</v>
      </c>
      <c r="D56" s="6">
        <f t="shared" si="1"/>
        <v>37690000.197829895</v>
      </c>
      <c r="E56" s="6">
        <f>IF(E55&lt;&gt;-G55,E55,IF(A56&gt;12*(30-'Example TIC cashflows'!$G$11),-$G$4,PMT('Example TIC cashflows'!$G$10/12,360,H55,0,0)))</f>
        <v>-191590.83</v>
      </c>
      <c r="F56" s="12">
        <f t="shared" si="2"/>
        <v>-4.3389686325099319E-3</v>
      </c>
      <c r="G56" s="12">
        <f>D56*'Example TIC cashflows'!$G$10/12</f>
        <v>191590.83433896862</v>
      </c>
      <c r="H56" s="12">
        <f t="shared" si="3"/>
        <v>37690000.202168867</v>
      </c>
    </row>
    <row r="57" spans="1:8" x14ac:dyDescent="0.25">
      <c r="A57" s="5">
        <v>307</v>
      </c>
      <c r="B57" s="14">
        <v>40695</v>
      </c>
      <c r="C57" s="11">
        <f t="shared" si="0"/>
        <v>5</v>
      </c>
      <c r="D57" s="6">
        <f t="shared" si="1"/>
        <v>37690000.202168867</v>
      </c>
      <c r="E57" s="6">
        <f>IF(E56&lt;&gt;-G56,E56,IF(A57&gt;12*(30-'Example TIC cashflows'!$G$11),-$G$4,PMT('Example TIC cashflows'!$G$10/12,360,H56,0,0)))</f>
        <v>-191590.83</v>
      </c>
      <c r="F57" s="12">
        <f t="shared" si="2"/>
        <v>-4.3610250577330589E-3</v>
      </c>
      <c r="G57" s="12">
        <f>D57*'Example TIC cashflows'!$G$10/12</f>
        <v>191590.83436102504</v>
      </c>
      <c r="H57" s="12">
        <f t="shared" si="3"/>
        <v>37690000.206529893</v>
      </c>
    </row>
    <row r="58" spans="1:8" x14ac:dyDescent="0.25">
      <c r="A58" s="9">
        <v>306</v>
      </c>
      <c r="B58" s="10">
        <v>40725</v>
      </c>
      <c r="C58" s="11">
        <f t="shared" si="0"/>
        <v>5</v>
      </c>
      <c r="D58" s="6">
        <f t="shared" si="1"/>
        <v>37690000.206529893</v>
      </c>
      <c r="E58" s="6">
        <f>IF(E57&lt;&gt;-G57,E57,IF(A58&gt;12*(30-'Example TIC cashflows'!$G$11),-$G$4,PMT('Example TIC cashflows'!$G$10/12,360,H57,0,0)))</f>
        <v>-191590.83</v>
      </c>
      <c r="F58" s="12">
        <f t="shared" si="2"/>
        <v>-4.3831936491187662E-3</v>
      </c>
      <c r="G58" s="12">
        <f>D58*'Example TIC cashflows'!$G$10/12</f>
        <v>191590.83438319364</v>
      </c>
      <c r="H58" s="12">
        <f t="shared" si="3"/>
        <v>37690000.210913092</v>
      </c>
    </row>
    <row r="59" spans="1:8" x14ac:dyDescent="0.25">
      <c r="A59" s="5">
        <v>305</v>
      </c>
      <c r="B59" s="14">
        <v>40756</v>
      </c>
      <c r="C59" s="11">
        <f t="shared" si="0"/>
        <v>5</v>
      </c>
      <c r="D59" s="6">
        <f t="shared" si="1"/>
        <v>37690000.210913092</v>
      </c>
      <c r="E59" s="6">
        <f>IF(E58&lt;&gt;-G58,E58,IF(A59&gt;12*(30-'Example TIC cashflows'!$G$11),-$G$4,PMT('Example TIC cashflows'!$G$10/12,360,H58,0,0)))</f>
        <v>-191590.83</v>
      </c>
      <c r="F59" s="12">
        <f t="shared" si="2"/>
        <v>-4.405474872328341E-3</v>
      </c>
      <c r="G59" s="12">
        <f>D59*'Example TIC cashflows'!$G$10/12</f>
        <v>191590.83440547486</v>
      </c>
      <c r="H59" s="12">
        <f t="shared" si="3"/>
        <v>37690000.215318568</v>
      </c>
    </row>
    <row r="60" spans="1:8" x14ac:dyDescent="0.25">
      <c r="A60" s="9">
        <v>304</v>
      </c>
      <c r="B60" s="10">
        <v>40787</v>
      </c>
      <c r="C60" s="11">
        <f t="shared" si="0"/>
        <v>5</v>
      </c>
      <c r="D60" s="6">
        <f t="shared" si="1"/>
        <v>37690000.215318568</v>
      </c>
      <c r="E60" s="6">
        <f>IF(E59&lt;&gt;-G59,E59,IF(A60&gt;12*(30-'Example TIC cashflows'!$G$11),-$G$4,PMT('Example TIC cashflows'!$G$10/12,360,H59,0,0)))</f>
        <v>-191590.83</v>
      </c>
      <c r="F60" s="12">
        <f t="shared" si="2"/>
        <v>-4.4278693967498839E-3</v>
      </c>
      <c r="G60" s="12">
        <f>D60*'Example TIC cashflows'!$G$10/12</f>
        <v>191590.83442786938</v>
      </c>
      <c r="H60" s="12">
        <f t="shared" si="3"/>
        <v>37690000.219746441</v>
      </c>
    </row>
    <row r="61" spans="1:8" x14ac:dyDescent="0.25">
      <c r="A61" s="5">
        <v>303</v>
      </c>
      <c r="B61" s="14">
        <v>40817</v>
      </c>
      <c r="C61" s="11">
        <f t="shared" si="0"/>
        <v>5</v>
      </c>
      <c r="D61" s="6">
        <f t="shared" si="1"/>
        <v>37690000.219746441</v>
      </c>
      <c r="E61" s="6">
        <f>IF(E60&lt;&gt;-G60,E60,IF(A61&gt;12*(30-'Example TIC cashflows'!$G$11),-$G$4,PMT('Example TIC cashflows'!$G$10/12,360,H60,0,0)))</f>
        <v>-191590.83</v>
      </c>
      <c r="F61" s="12">
        <f t="shared" si="2"/>
        <v>-4.4503777462523431E-3</v>
      </c>
      <c r="G61" s="12">
        <f>D61*'Example TIC cashflows'!$G$10/12</f>
        <v>191590.83445037773</v>
      </c>
      <c r="H61" s="12">
        <f t="shared" si="3"/>
        <v>37690000.224196821</v>
      </c>
    </row>
    <row r="62" spans="1:8" x14ac:dyDescent="0.25">
      <c r="A62" s="9">
        <v>302</v>
      </c>
      <c r="B62" s="10">
        <v>40848</v>
      </c>
      <c r="C62" s="11">
        <f t="shared" si="0"/>
        <v>5</v>
      </c>
      <c r="D62" s="6">
        <f t="shared" si="1"/>
        <v>37690000.224196821</v>
      </c>
      <c r="E62" s="6">
        <f>IF(E61&lt;&gt;-G61,E61,IF(A62&gt;12*(30-'Example TIC cashflows'!$G$11),-$G$4,PMT('Example TIC cashflows'!$G$10/12,360,H61,0,0)))</f>
        <v>-191590.83</v>
      </c>
      <c r="F62" s="12">
        <f t="shared" si="2"/>
        <v>-4.4730005029123276E-3</v>
      </c>
      <c r="G62" s="12">
        <f>D62*'Example TIC cashflows'!$G$10/12</f>
        <v>191590.83447300049</v>
      </c>
      <c r="H62" s="12">
        <f t="shared" si="3"/>
        <v>37690000.228669822</v>
      </c>
    </row>
    <row r="63" spans="1:8" x14ac:dyDescent="0.25">
      <c r="A63" s="5">
        <v>301</v>
      </c>
      <c r="B63" s="14">
        <v>40878</v>
      </c>
      <c r="C63" s="11">
        <f t="shared" si="0"/>
        <v>5</v>
      </c>
      <c r="D63" s="6">
        <f t="shared" si="1"/>
        <v>37690000.228669822</v>
      </c>
      <c r="E63" s="6">
        <f>IF(E62&lt;&gt;-G62,E62,IF(A63&gt;12*(30-'Example TIC cashflows'!$G$11),-$G$4,PMT('Example TIC cashflows'!$G$10/12,360,H62,0,0)))</f>
        <v>-191590.83</v>
      </c>
      <c r="F63" s="12">
        <f t="shared" si="2"/>
        <v>-4.4957382779102772E-3</v>
      </c>
      <c r="G63" s="12">
        <f>D63*'Example TIC cashflows'!$G$10/12</f>
        <v>191590.83449573827</v>
      </c>
      <c r="H63" s="12">
        <f t="shared" si="3"/>
        <v>37690000.233165562</v>
      </c>
    </row>
    <row r="64" spans="1:8" x14ac:dyDescent="0.25">
      <c r="A64" s="9">
        <v>300</v>
      </c>
      <c r="B64" s="10">
        <v>40909</v>
      </c>
      <c r="C64" s="11">
        <f t="shared" si="0"/>
        <v>6</v>
      </c>
      <c r="D64" s="6">
        <f t="shared" si="1"/>
        <v>37690000.233165562</v>
      </c>
      <c r="E64" s="6">
        <f>IF(E63&lt;&gt;-G63,E63,IF(A64&gt;12*(30-'Example TIC cashflows'!$G$11),-$G$4,PMT('Example TIC cashflows'!$G$10/12,360,H63,0,0)))</f>
        <v>-191590.83</v>
      </c>
      <c r="F64" s="12">
        <f t="shared" si="2"/>
        <v>-4.5185916242189705E-3</v>
      </c>
      <c r="G64" s="12">
        <f>D64*'Example TIC cashflows'!$G$10/12</f>
        <v>191590.83451859161</v>
      </c>
      <c r="H64" s="12">
        <f t="shared" si="3"/>
        <v>37690000.237684153</v>
      </c>
    </row>
    <row r="65" spans="1:8" x14ac:dyDescent="0.25">
      <c r="A65" s="5">
        <v>299</v>
      </c>
      <c r="B65" s="14">
        <v>40940</v>
      </c>
      <c r="C65" s="11">
        <f t="shared" si="0"/>
        <v>6</v>
      </c>
      <c r="D65" s="6">
        <f t="shared" si="1"/>
        <v>37690000.237684153</v>
      </c>
      <c r="E65" s="6">
        <f>IF(E64&lt;&gt;-G64,E64,IF(A65&gt;12*(30-'Example TIC cashflows'!$G$11),-$G$4,PMT('Example TIC cashflows'!$G$10/12,360,H64,0,0)))</f>
        <v>-191590.83</v>
      </c>
      <c r="F65" s="12">
        <f t="shared" si="2"/>
        <v>-4.5415611239150167E-3</v>
      </c>
      <c r="G65" s="12">
        <f>D65*'Example TIC cashflows'!$G$10/12</f>
        <v>191590.83454156111</v>
      </c>
      <c r="H65" s="12">
        <f t="shared" si="3"/>
        <v>37690000.242225714</v>
      </c>
    </row>
    <row r="66" spans="1:8" x14ac:dyDescent="0.25">
      <c r="A66" s="9">
        <v>298</v>
      </c>
      <c r="B66" s="10">
        <v>40969</v>
      </c>
      <c r="C66" s="11">
        <f t="shared" si="0"/>
        <v>6</v>
      </c>
      <c r="D66" s="6">
        <f t="shared" si="1"/>
        <v>37690000.242225714</v>
      </c>
      <c r="E66" s="6">
        <f>IF(E65&lt;&gt;-G65,E65,IF(A66&gt;12*(30-'Example TIC cashflows'!$G$11),-$G$4,PMT('Example TIC cashflows'!$G$10/12,360,H65,0,0)))</f>
        <v>-191590.83</v>
      </c>
      <c r="F66" s="12">
        <f t="shared" si="2"/>
        <v>-4.5646473881788552E-3</v>
      </c>
      <c r="G66" s="12">
        <f>D66*'Example TIC cashflows'!$G$10/12</f>
        <v>191590.83456464738</v>
      </c>
      <c r="H66" s="12">
        <f t="shared" si="3"/>
        <v>37690000.246790364</v>
      </c>
    </row>
    <row r="67" spans="1:8" x14ac:dyDescent="0.25">
      <c r="A67" s="5">
        <v>297</v>
      </c>
      <c r="B67" s="14">
        <v>41000</v>
      </c>
      <c r="C67" s="11">
        <f t="shared" si="0"/>
        <v>6</v>
      </c>
      <c r="D67" s="6">
        <f t="shared" si="1"/>
        <v>37690000.246790364</v>
      </c>
      <c r="E67" s="6">
        <f>IF(E66&lt;&gt;-G66,E66,IF(A67&gt;12*(30-'Example TIC cashflows'!$G$11),-$G$4,PMT('Example TIC cashflows'!$G$10/12,360,H66,0,0)))</f>
        <v>-191590.83</v>
      </c>
      <c r="F67" s="12">
        <f t="shared" si="2"/>
        <v>-4.5878509990870953E-3</v>
      </c>
      <c r="G67" s="12">
        <f>D67*'Example TIC cashflows'!$G$10/12</f>
        <v>191590.83458785099</v>
      </c>
      <c r="H67" s="12">
        <f t="shared" si="3"/>
        <v>37690000.251378216</v>
      </c>
    </row>
    <row r="68" spans="1:8" x14ac:dyDescent="0.25">
      <c r="A68" s="9">
        <v>296</v>
      </c>
      <c r="B68" s="10">
        <v>41030</v>
      </c>
      <c r="C68" s="11">
        <f t="shared" ref="C68:C131" si="4">YEAR(B68)-2006</f>
        <v>6</v>
      </c>
      <c r="D68" s="6">
        <f t="shared" si="1"/>
        <v>37690000.251378216</v>
      </c>
      <c r="E68" s="6">
        <f>IF(E67&lt;&gt;-G67,E67,IF(A68&gt;12*(30-'Example TIC cashflows'!$G$11),-$G$4,PMT('Example TIC cashflows'!$G$10/12,360,H67,0,0)))</f>
        <v>-191590.83</v>
      </c>
      <c r="F68" s="12">
        <f t="shared" si="2"/>
        <v>-4.6111725969240069E-3</v>
      </c>
      <c r="G68" s="12">
        <f>D68*'Example TIC cashflows'!$G$10/12</f>
        <v>191590.83461117258</v>
      </c>
      <c r="H68" s="12">
        <f t="shared" si="3"/>
        <v>37690000.255989388</v>
      </c>
    </row>
    <row r="69" spans="1:8" x14ac:dyDescent="0.25">
      <c r="A69" s="5">
        <v>295</v>
      </c>
      <c r="B69" s="14">
        <v>41061</v>
      </c>
      <c r="C69" s="11">
        <f t="shared" si="4"/>
        <v>6</v>
      </c>
      <c r="D69" s="6">
        <f t="shared" ref="D69:D132" si="5">H68</f>
        <v>37690000.255989388</v>
      </c>
      <c r="E69" s="6">
        <f>IF(E68&lt;&gt;-G68,E68,IF(A69&gt;12*(30-'Example TIC cashflows'!$G$11),-$G$4,PMT('Example TIC cashflows'!$G$10/12,360,H68,0,0)))</f>
        <v>-191590.83</v>
      </c>
      <c r="F69" s="12">
        <f t="shared" ref="F69:F132" si="6">-(G69+E69)</f>
        <v>-4.6346127055585384E-3</v>
      </c>
      <c r="G69" s="12">
        <f>D69*'Example TIC cashflows'!$G$10/12</f>
        <v>191590.83463461269</v>
      </c>
      <c r="H69" s="12">
        <f t="shared" ref="H69:H132" si="7">D69+G69+E69</f>
        <v>37690000.260623999</v>
      </c>
    </row>
    <row r="70" spans="1:8" x14ac:dyDescent="0.25">
      <c r="A70" s="9">
        <v>294</v>
      </c>
      <c r="B70" s="10">
        <v>41091</v>
      </c>
      <c r="C70" s="11">
        <f t="shared" si="4"/>
        <v>6</v>
      </c>
      <c r="D70" s="6">
        <f t="shared" si="5"/>
        <v>37690000.260623999</v>
      </c>
      <c r="E70" s="6">
        <f>IF(E69&lt;&gt;-G69,E69,IF(A70&gt;12*(30-'Example TIC cashflows'!$G$11),-$G$4,PMT('Example TIC cashflows'!$G$10/12,360,H69,0,0)))</f>
        <v>-191590.83</v>
      </c>
      <c r="F70" s="12">
        <f t="shared" si="6"/>
        <v>-4.6581719943787903E-3</v>
      </c>
      <c r="G70" s="12">
        <f>D70*'Example TIC cashflows'!$G$10/12</f>
        <v>191590.83465817198</v>
      </c>
      <c r="H70" s="12">
        <f t="shared" si="7"/>
        <v>37690000.265282169</v>
      </c>
    </row>
    <row r="71" spans="1:8" x14ac:dyDescent="0.25">
      <c r="A71" s="5">
        <v>293</v>
      </c>
      <c r="B71" s="14">
        <v>41122</v>
      </c>
      <c r="C71" s="11">
        <f t="shared" si="4"/>
        <v>6</v>
      </c>
      <c r="D71" s="6">
        <f t="shared" si="5"/>
        <v>37690000.265282169</v>
      </c>
      <c r="E71" s="6">
        <f>IF(E70&lt;&gt;-G70,E70,IF(A71&gt;12*(30-'Example TIC cashflows'!$G$11),-$G$4,PMT('Example TIC cashflows'!$G$10/12,360,H70,0,0)))</f>
        <v>-191590.83</v>
      </c>
      <c r="F71" s="12">
        <f t="shared" si="6"/>
        <v>-4.6818510163575411E-3</v>
      </c>
      <c r="G71" s="12">
        <f>D71*'Example TIC cashflows'!$G$10/12</f>
        <v>191590.834681851</v>
      </c>
      <c r="H71" s="12">
        <f t="shared" si="7"/>
        <v>37690000.269964024</v>
      </c>
    </row>
    <row r="72" spans="1:8" x14ac:dyDescent="0.25">
      <c r="A72" s="9">
        <v>292</v>
      </c>
      <c r="B72" s="10">
        <v>41153</v>
      </c>
      <c r="C72" s="11">
        <f t="shared" si="4"/>
        <v>6</v>
      </c>
      <c r="D72" s="6">
        <f t="shared" si="5"/>
        <v>37690000.269964024</v>
      </c>
      <c r="E72" s="6">
        <f>IF(E71&lt;&gt;-G71,E71,IF(A72&gt;12*(30-'Example TIC cashflows'!$G$11),-$G$4,PMT('Example TIC cashflows'!$G$10/12,360,H71,0,0)))</f>
        <v>-191590.83</v>
      </c>
      <c r="F72" s="12">
        <f t="shared" si="6"/>
        <v>-4.7056504699867219E-3</v>
      </c>
      <c r="G72" s="12">
        <f>D72*'Example TIC cashflows'!$G$10/12</f>
        <v>191590.83470565046</v>
      </c>
      <c r="H72" s="12">
        <f t="shared" si="7"/>
        <v>37690000.274669677</v>
      </c>
    </row>
    <row r="73" spans="1:8" x14ac:dyDescent="0.25">
      <c r="A73" s="5">
        <v>291</v>
      </c>
      <c r="B73" s="14">
        <v>41183</v>
      </c>
      <c r="C73" s="11">
        <f t="shared" si="4"/>
        <v>6</v>
      </c>
      <c r="D73" s="6">
        <f t="shared" si="5"/>
        <v>37690000.274669677</v>
      </c>
      <c r="E73" s="6">
        <f>IF(E72&lt;&gt;-G72,E72,IF(A73&gt;12*(30-'Example TIC cashflows'!$G$11),-$G$4,PMT('Example TIC cashflows'!$G$10/12,360,H72,0,0)))</f>
        <v>-191590.83</v>
      </c>
      <c r="F73" s="12">
        <f t="shared" si="6"/>
        <v>-4.7295708791352808E-3</v>
      </c>
      <c r="G73" s="12">
        <f>D73*'Example TIC cashflows'!$G$10/12</f>
        <v>191590.83472957087</v>
      </c>
      <c r="H73" s="12">
        <f t="shared" si="7"/>
        <v>37690000.279399246</v>
      </c>
    </row>
    <row r="74" spans="1:8" x14ac:dyDescent="0.25">
      <c r="A74" s="9">
        <v>290</v>
      </c>
      <c r="B74" s="10">
        <v>41214</v>
      </c>
      <c r="C74" s="11">
        <f t="shared" si="4"/>
        <v>6</v>
      </c>
      <c r="D74" s="6">
        <f t="shared" si="5"/>
        <v>37690000.279399246</v>
      </c>
      <c r="E74" s="6">
        <f>IF(E73&lt;&gt;-G73,E73,IF(A74&gt;12*(30-'Example TIC cashflows'!$G$11),-$G$4,PMT('Example TIC cashflows'!$G$10/12,360,H73,0,0)))</f>
        <v>-191590.83</v>
      </c>
      <c r="F74" s="12">
        <f t="shared" si="6"/>
        <v>-4.7536128549836576E-3</v>
      </c>
      <c r="G74" s="12">
        <f>D74*'Example TIC cashflows'!$G$10/12</f>
        <v>191590.83475361284</v>
      </c>
      <c r="H74" s="12">
        <f t="shared" si="7"/>
        <v>37690000.284152858</v>
      </c>
    </row>
    <row r="75" spans="1:8" x14ac:dyDescent="0.25">
      <c r="A75" s="5">
        <v>289</v>
      </c>
      <c r="B75" s="14">
        <v>41244</v>
      </c>
      <c r="C75" s="11">
        <f t="shared" si="4"/>
        <v>6</v>
      </c>
      <c r="D75" s="6">
        <f t="shared" si="5"/>
        <v>37690000.284152858</v>
      </c>
      <c r="E75" s="6">
        <f>IF(E74&lt;&gt;-G74,E74,IF(A75&gt;12*(30-'Example TIC cashflows'!$G$11),-$G$4,PMT('Example TIC cashflows'!$G$10/12,360,H74,0,0)))</f>
        <v>-191590.83</v>
      </c>
      <c r="F75" s="12">
        <f t="shared" si="6"/>
        <v>-4.7777770087122917E-3</v>
      </c>
      <c r="G75" s="12">
        <f>D75*'Example TIC cashflows'!$G$10/12</f>
        <v>191590.834777777</v>
      </c>
      <c r="H75" s="12">
        <f t="shared" si="7"/>
        <v>37690000.28893064</v>
      </c>
    </row>
    <row r="76" spans="1:8" x14ac:dyDescent="0.25">
      <c r="A76" s="9">
        <v>288</v>
      </c>
      <c r="B76" s="10">
        <v>41275</v>
      </c>
      <c r="C76" s="11">
        <f t="shared" si="4"/>
        <v>7</v>
      </c>
      <c r="D76" s="6">
        <f t="shared" si="5"/>
        <v>37690000.28893064</v>
      </c>
      <c r="E76" s="6">
        <f>IF(E75&lt;&gt;-G75,E75,IF(A76&gt;12*(30-'Example TIC cashflows'!$G$11),-$G$4,PMT('Example TIC cashflows'!$G$10/12,360,H75,0,0)))</f>
        <v>-191590.83</v>
      </c>
      <c r="F76" s="12">
        <f t="shared" si="6"/>
        <v>-4.8020640970207751E-3</v>
      </c>
      <c r="G76" s="12">
        <f>D76*'Example TIC cashflows'!$G$10/12</f>
        <v>191590.83480206408</v>
      </c>
      <c r="H76" s="12">
        <f t="shared" si="7"/>
        <v>37690000.293732703</v>
      </c>
    </row>
    <row r="77" spans="1:8" x14ac:dyDescent="0.25">
      <c r="A77" s="5">
        <v>287</v>
      </c>
      <c r="B77" s="14">
        <v>41306</v>
      </c>
      <c r="C77" s="11">
        <f t="shared" si="4"/>
        <v>7</v>
      </c>
      <c r="D77" s="6">
        <f t="shared" si="5"/>
        <v>37690000.293732703</v>
      </c>
      <c r="E77" s="6">
        <f>IF(E76&lt;&gt;-G76,E76,IF(A77&gt;12*(30-'Example TIC cashflows'!$G$11),-$G$4,PMT('Example TIC cashflows'!$G$10/12,360,H76,0,0)))</f>
        <v>-191590.83</v>
      </c>
      <c r="F77" s="12">
        <f t="shared" si="6"/>
        <v>-4.826474585570395E-3</v>
      </c>
      <c r="G77" s="12">
        <f>D77*'Example TIC cashflows'!$G$10/12</f>
        <v>191590.83482647457</v>
      </c>
      <c r="H77" s="12">
        <f t="shared" si="7"/>
        <v>37690000.298559181</v>
      </c>
    </row>
    <row r="78" spans="1:8" x14ac:dyDescent="0.25">
      <c r="A78" s="9">
        <v>286</v>
      </c>
      <c r="B78" s="10">
        <v>41334</v>
      </c>
      <c r="C78" s="11">
        <f t="shared" si="4"/>
        <v>7</v>
      </c>
      <c r="D78" s="6">
        <f t="shared" si="5"/>
        <v>37690000.298559181</v>
      </c>
      <c r="E78" s="6">
        <f>IF(E77&lt;&gt;-G77,E77,IF(A78&gt;12*(30-'Example TIC cashflows'!$G$11),-$G$4,PMT('Example TIC cashflows'!$G$10/12,360,H77,0,0)))</f>
        <v>-191590.83</v>
      </c>
      <c r="F78" s="12">
        <f t="shared" si="6"/>
        <v>-4.8510091728530824E-3</v>
      </c>
      <c r="G78" s="12">
        <f>D78*'Example TIC cashflows'!$G$10/12</f>
        <v>191590.83485100916</v>
      </c>
      <c r="H78" s="12">
        <f t="shared" si="7"/>
        <v>37690000.303410195</v>
      </c>
    </row>
    <row r="79" spans="1:8" x14ac:dyDescent="0.25">
      <c r="A79" s="5">
        <v>285</v>
      </c>
      <c r="B79" s="14">
        <v>41365</v>
      </c>
      <c r="C79" s="11">
        <f t="shared" si="4"/>
        <v>7</v>
      </c>
      <c r="D79" s="6">
        <f t="shared" si="5"/>
        <v>37690000.303410195</v>
      </c>
      <c r="E79" s="6">
        <f>IF(E78&lt;&gt;-G78,E78,IF(A79&gt;12*(30-'Example TIC cashflows'!$G$11),-$G$4,PMT('Example TIC cashflows'!$G$10/12,360,H78,0,0)))</f>
        <v>-191590.83</v>
      </c>
      <c r="F79" s="12">
        <f t="shared" si="6"/>
        <v>-4.8756684991531074E-3</v>
      </c>
      <c r="G79" s="12">
        <f>D79*'Example TIC cashflows'!$G$10/12</f>
        <v>191590.83487566849</v>
      </c>
      <c r="H79" s="12">
        <f t="shared" si="7"/>
        <v>37690000.308285862</v>
      </c>
    </row>
    <row r="80" spans="1:8" x14ac:dyDescent="0.25">
      <c r="A80" s="9">
        <v>284</v>
      </c>
      <c r="B80" s="10">
        <v>41395</v>
      </c>
      <c r="C80" s="11">
        <f t="shared" si="4"/>
        <v>7</v>
      </c>
      <c r="D80" s="6">
        <f t="shared" si="5"/>
        <v>37690000.308285862</v>
      </c>
      <c r="E80" s="6">
        <f>IF(E79&lt;&gt;-G79,E79,IF(A80&gt;12*(30-'Example TIC cashflows'!$G$11),-$G$4,PMT('Example TIC cashflows'!$G$10/12,360,H79,0,0)))</f>
        <v>-191590.83</v>
      </c>
      <c r="F80" s="12">
        <f t="shared" si="6"/>
        <v>-4.9004531465470791E-3</v>
      </c>
      <c r="G80" s="12">
        <f>D80*'Example TIC cashflows'!$G$10/12</f>
        <v>191590.83490045313</v>
      </c>
      <c r="H80" s="12">
        <f t="shared" si="7"/>
        <v>37690000.313186318</v>
      </c>
    </row>
    <row r="81" spans="1:8" x14ac:dyDescent="0.25">
      <c r="A81" s="5">
        <v>283</v>
      </c>
      <c r="B81" s="14">
        <v>41426</v>
      </c>
      <c r="C81" s="11">
        <f t="shared" si="4"/>
        <v>7</v>
      </c>
      <c r="D81" s="6">
        <f t="shared" si="5"/>
        <v>37690000.313186318</v>
      </c>
      <c r="E81" s="6">
        <f>IF(E80&lt;&gt;-G80,E80,IF(A81&gt;12*(30-'Example TIC cashflows'!$G$11),-$G$4,PMT('Example TIC cashflows'!$G$10/12,360,H80,0,0)))</f>
        <v>-191590.83</v>
      </c>
      <c r="F81" s="12">
        <f t="shared" si="6"/>
        <v>-4.925363784423098E-3</v>
      </c>
      <c r="G81" s="12">
        <f>D81*'Example TIC cashflows'!$G$10/12</f>
        <v>191590.83492536377</v>
      </c>
      <c r="H81" s="12">
        <f t="shared" si="7"/>
        <v>37690000.31811168</v>
      </c>
    </row>
    <row r="82" spans="1:8" x14ac:dyDescent="0.25">
      <c r="A82" s="9">
        <v>282</v>
      </c>
      <c r="B82" s="10">
        <v>41456</v>
      </c>
      <c r="C82" s="11">
        <f t="shared" si="4"/>
        <v>7</v>
      </c>
      <c r="D82" s="6">
        <f t="shared" si="5"/>
        <v>37690000.31811168</v>
      </c>
      <c r="E82" s="6">
        <f>IF(E81&lt;&gt;-G81,E81,IF(A82&gt;12*(30-'Example TIC cashflows'!$G$11),-$G$4,PMT('Example TIC cashflows'!$G$10/12,360,H81,0,0)))</f>
        <v>-191590.83</v>
      </c>
      <c r="F82" s="12">
        <f t="shared" si="6"/>
        <v>-4.9504010239616036E-3</v>
      </c>
      <c r="G82" s="12">
        <f>D82*'Example TIC cashflows'!$G$10/12</f>
        <v>191590.83495040101</v>
      </c>
      <c r="H82" s="12">
        <f t="shared" si="7"/>
        <v>37690000.323062085</v>
      </c>
    </row>
    <row r="83" spans="1:8" x14ac:dyDescent="0.25">
      <c r="A83" s="5">
        <v>281</v>
      </c>
      <c r="B83" s="14">
        <v>41487</v>
      </c>
      <c r="C83" s="11">
        <f t="shared" si="4"/>
        <v>7</v>
      </c>
      <c r="D83" s="6">
        <f t="shared" si="5"/>
        <v>37690000.323062085</v>
      </c>
      <c r="E83" s="6">
        <f>IF(E82&lt;&gt;-G82,E82,IF(A83&gt;12*(30-'Example TIC cashflows'!$G$11),-$G$4,PMT('Example TIC cashflows'!$G$10/12,360,H82,0,0)))</f>
        <v>-191590.83</v>
      </c>
      <c r="F83" s="12">
        <f t="shared" si="6"/>
        <v>-4.9755655927583575E-3</v>
      </c>
      <c r="G83" s="12">
        <f>D83*'Example TIC cashflows'!$G$10/12</f>
        <v>191590.83497556558</v>
      </c>
      <c r="H83" s="12">
        <f t="shared" si="7"/>
        <v>37690000.328037649</v>
      </c>
    </row>
    <row r="84" spans="1:8" x14ac:dyDescent="0.25">
      <c r="A84" s="9">
        <v>280</v>
      </c>
      <c r="B84" s="10">
        <v>41518</v>
      </c>
      <c r="C84" s="11">
        <f t="shared" si="4"/>
        <v>7</v>
      </c>
      <c r="D84" s="6">
        <f t="shared" si="5"/>
        <v>37690000.328037649</v>
      </c>
      <c r="E84" s="6">
        <f>IF(E83&lt;&gt;-G83,E83,IF(A84&gt;12*(30-'Example TIC cashflows'!$G$11),-$G$4,PMT('Example TIC cashflows'!$G$10/12,360,H83,0,0)))</f>
        <v>-191590.83</v>
      </c>
      <c r="F84" s="12">
        <f t="shared" si="6"/>
        <v>-5.0008580728899688E-3</v>
      </c>
      <c r="G84" s="12">
        <f>D84*'Example TIC cashflows'!$G$10/12</f>
        <v>191590.83500085806</v>
      </c>
      <c r="H84" s="12">
        <f t="shared" si="7"/>
        <v>37690000.333038509</v>
      </c>
    </row>
    <row r="85" spans="1:8" x14ac:dyDescent="0.25">
      <c r="A85" s="5">
        <v>279</v>
      </c>
      <c r="B85" s="14">
        <v>41548</v>
      </c>
      <c r="C85" s="11">
        <f t="shared" si="4"/>
        <v>7</v>
      </c>
      <c r="D85" s="6">
        <f t="shared" si="5"/>
        <v>37690000.333038509</v>
      </c>
      <c r="E85" s="6">
        <f>IF(E84&lt;&gt;-G84,E84,IF(A85&gt;12*(30-'Example TIC cashflows'!$G$11),-$G$4,PMT('Example TIC cashflows'!$G$10/12,360,H84,0,0)))</f>
        <v>-191590.83</v>
      </c>
      <c r="F85" s="12">
        <f t="shared" si="6"/>
        <v>-5.0262791046407074E-3</v>
      </c>
      <c r="G85" s="12">
        <f>D85*'Example TIC cashflows'!$G$10/12</f>
        <v>191590.83502627909</v>
      </c>
      <c r="H85" s="12">
        <f t="shared" si="7"/>
        <v>37690000.33806479</v>
      </c>
    </row>
    <row r="86" spans="1:8" x14ac:dyDescent="0.25">
      <c r="A86" s="9">
        <v>278</v>
      </c>
      <c r="B86" s="10">
        <v>41579</v>
      </c>
      <c r="C86" s="11">
        <f t="shared" si="4"/>
        <v>7</v>
      </c>
      <c r="D86" s="6">
        <f t="shared" si="5"/>
        <v>37690000.33806479</v>
      </c>
      <c r="E86" s="6">
        <f>IF(E85&lt;&gt;-G85,E85,IF(A86&gt;12*(30-'Example TIC cashflows'!$G$11),-$G$4,PMT('Example TIC cashflows'!$G$10/12,360,H85,0,0)))</f>
        <v>-191590.83</v>
      </c>
      <c r="F86" s="12">
        <f t="shared" si="6"/>
        <v>-5.0518293573986739E-3</v>
      </c>
      <c r="G86" s="12">
        <f>D86*'Example TIC cashflows'!$G$10/12</f>
        <v>191590.83505182934</v>
      </c>
      <c r="H86" s="12">
        <f t="shared" si="7"/>
        <v>37690000.343116619</v>
      </c>
    </row>
    <row r="87" spans="1:8" x14ac:dyDescent="0.25">
      <c r="A87" s="5">
        <v>277</v>
      </c>
      <c r="B87" s="14">
        <v>41609</v>
      </c>
      <c r="C87" s="11">
        <f t="shared" si="4"/>
        <v>7</v>
      </c>
      <c r="D87" s="6">
        <f t="shared" si="5"/>
        <v>37690000.343116619</v>
      </c>
      <c r="E87" s="6">
        <f>IF(E86&lt;&gt;-G86,E86,IF(A87&gt;12*(30-'Example TIC cashflows'!$G$11),-$G$4,PMT('Example TIC cashflows'!$G$10/12,360,H86,0,0)))</f>
        <v>-191590.83</v>
      </c>
      <c r="F87" s="12">
        <f t="shared" si="6"/>
        <v>-5.0775095005519688E-3</v>
      </c>
      <c r="G87" s="12">
        <f>D87*'Example TIC cashflows'!$G$10/12</f>
        <v>191590.83507750949</v>
      </c>
      <c r="H87" s="12">
        <f t="shared" si="7"/>
        <v>37690000.34819413</v>
      </c>
    </row>
    <row r="88" spans="1:8" x14ac:dyDescent="0.25">
      <c r="A88" s="9">
        <v>276</v>
      </c>
      <c r="B88" s="10">
        <v>41640</v>
      </c>
      <c r="C88" s="11">
        <f t="shared" si="4"/>
        <v>8</v>
      </c>
      <c r="D88" s="6">
        <f t="shared" si="5"/>
        <v>37690000.34819413</v>
      </c>
      <c r="E88" s="6">
        <f>IF(E87&lt;&gt;-G87,E87,IF(A88&gt;12*(30-'Example TIC cashflows'!$G$11),-$G$4,PMT('Example TIC cashflows'!$G$10/12,360,H87,0,0)))</f>
        <v>-191590.83</v>
      </c>
      <c r="F88" s="12">
        <f t="shared" si="6"/>
        <v>-5.1033201743848622E-3</v>
      </c>
      <c r="G88" s="12">
        <f>D88*'Example TIC cashflows'!$G$10/12</f>
        <v>191590.83510332016</v>
      </c>
      <c r="H88" s="12">
        <f t="shared" si="7"/>
        <v>37690000.35329745</v>
      </c>
    </row>
    <row r="89" spans="1:8" x14ac:dyDescent="0.25">
      <c r="A89" s="5">
        <v>275</v>
      </c>
      <c r="B89" s="14">
        <v>41671</v>
      </c>
      <c r="C89" s="11">
        <f t="shared" si="4"/>
        <v>8</v>
      </c>
      <c r="D89" s="6">
        <f t="shared" si="5"/>
        <v>37690000.35329745</v>
      </c>
      <c r="E89" s="6">
        <f>IF(E88&lt;&gt;-G88,E88,IF(A89&gt;12*(30-'Example TIC cashflows'!$G$11),-$G$4,PMT('Example TIC cashflows'!$G$10/12,360,H88,0,0)))</f>
        <v>-191590.83</v>
      </c>
      <c r="F89" s="12">
        <f t="shared" si="6"/>
        <v>-5.1292620482854545E-3</v>
      </c>
      <c r="G89" s="12">
        <f>D89*'Example TIC cashflows'!$G$10/12</f>
        <v>191590.83512926204</v>
      </c>
      <c r="H89" s="12">
        <f t="shared" si="7"/>
        <v>37690000.358426712</v>
      </c>
    </row>
    <row r="90" spans="1:8" x14ac:dyDescent="0.25">
      <c r="A90" s="9">
        <v>274</v>
      </c>
      <c r="B90" s="10">
        <v>41699</v>
      </c>
      <c r="C90" s="11">
        <f t="shared" si="4"/>
        <v>8</v>
      </c>
      <c r="D90" s="6">
        <f t="shared" si="5"/>
        <v>37690000.358426712</v>
      </c>
      <c r="E90" s="6">
        <f>IF(E89&lt;&gt;-G89,E89,IF(A90&gt;12*(30-'Example TIC cashflows'!$G$11),-$G$4,PMT('Example TIC cashflows'!$G$10/12,360,H89,0,0)))</f>
        <v>-191590.83</v>
      </c>
      <c r="F90" s="12">
        <f t="shared" si="6"/>
        <v>-5.1553358207456768E-3</v>
      </c>
      <c r="G90" s="12">
        <f>D90*'Example TIC cashflows'!$G$10/12</f>
        <v>191590.83515533581</v>
      </c>
      <c r="H90" s="12">
        <f t="shared" si="7"/>
        <v>37690000.363582052</v>
      </c>
    </row>
    <row r="91" spans="1:8" x14ac:dyDescent="0.25">
      <c r="A91" s="5">
        <v>273</v>
      </c>
      <c r="B91" s="14">
        <v>41730</v>
      </c>
      <c r="C91" s="11">
        <f t="shared" si="4"/>
        <v>8</v>
      </c>
      <c r="D91" s="6">
        <f t="shared" si="5"/>
        <v>37690000.363582052</v>
      </c>
      <c r="E91" s="6">
        <f>IF(E90&lt;&gt;-G90,E90,IF(A91&gt;12*(30-'Example TIC cashflows'!$G$11),-$G$4,PMT('Example TIC cashflows'!$G$10/12,360,H90,0,0)))</f>
        <v>-191590.83</v>
      </c>
      <c r="F91" s="12">
        <f t="shared" si="6"/>
        <v>-5.1815421029459685E-3</v>
      </c>
      <c r="G91" s="12">
        <f>D91*'Example TIC cashflows'!$G$10/12</f>
        <v>191590.83518154209</v>
      </c>
      <c r="H91" s="12">
        <f t="shared" si="7"/>
        <v>37690000.368763596</v>
      </c>
    </row>
    <row r="92" spans="1:8" x14ac:dyDescent="0.25">
      <c r="A92" s="9">
        <v>272</v>
      </c>
      <c r="B92" s="10">
        <v>41760</v>
      </c>
      <c r="C92" s="11">
        <f t="shared" si="4"/>
        <v>8</v>
      </c>
      <c r="D92" s="6">
        <f t="shared" si="5"/>
        <v>37690000.368763596</v>
      </c>
      <c r="E92" s="6">
        <f>IF(E91&lt;&gt;-G91,E91,IF(A92&gt;12*(30-'Example TIC cashflows'!$G$11),-$G$4,PMT('Example TIC cashflows'!$G$10/12,360,H91,0,0)))</f>
        <v>-191590.83</v>
      </c>
      <c r="F92" s="12">
        <f t="shared" si="6"/>
        <v>-5.2078816224820912E-3</v>
      </c>
      <c r="G92" s="12">
        <f>D92*'Example TIC cashflows'!$G$10/12</f>
        <v>191590.83520788161</v>
      </c>
      <c r="H92" s="12">
        <f t="shared" si="7"/>
        <v>37690000.373971477</v>
      </c>
    </row>
    <row r="93" spans="1:8" x14ac:dyDescent="0.25">
      <c r="A93" s="5">
        <v>271</v>
      </c>
      <c r="B93" s="14">
        <v>41791</v>
      </c>
      <c r="C93" s="11">
        <f t="shared" si="4"/>
        <v>8</v>
      </c>
      <c r="D93" s="6">
        <f t="shared" si="5"/>
        <v>37690000.373971477</v>
      </c>
      <c r="E93" s="6">
        <f>IF(E92&lt;&gt;-G92,E92,IF(A93&gt;12*(30-'Example TIC cashflows'!$G$11),-$G$4,PMT('Example TIC cashflows'!$G$10/12,360,H92,0,0)))</f>
        <v>-191590.83</v>
      </c>
      <c r="F93" s="12">
        <f t="shared" si="6"/>
        <v>-5.2343549905344844E-3</v>
      </c>
      <c r="G93" s="12">
        <f>D93*'Example TIC cashflows'!$G$10/12</f>
        <v>191590.83523435498</v>
      </c>
      <c r="H93" s="12">
        <f t="shared" si="7"/>
        <v>37690000.37920583</v>
      </c>
    </row>
    <row r="94" spans="1:8" x14ac:dyDescent="0.25">
      <c r="A94" s="9">
        <v>270</v>
      </c>
      <c r="B94" s="10">
        <v>41821</v>
      </c>
      <c r="C94" s="11">
        <f t="shared" si="4"/>
        <v>8</v>
      </c>
      <c r="D94" s="6">
        <f t="shared" si="5"/>
        <v>37690000.37920583</v>
      </c>
      <c r="E94" s="6">
        <f>IF(E93&lt;&gt;-G93,E93,IF(A94&gt;12*(30-'Example TIC cashflows'!$G$11),-$G$4,PMT('Example TIC cashflows'!$G$10/12,360,H93,0,0)))</f>
        <v>-191590.83</v>
      </c>
      <c r="F94" s="12">
        <f t="shared" si="6"/>
        <v>-5.26096296380274E-3</v>
      </c>
      <c r="G94" s="12">
        <f>D94*'Example TIC cashflows'!$G$10/12</f>
        <v>191590.83526096295</v>
      </c>
      <c r="H94" s="12">
        <f t="shared" si="7"/>
        <v>37690000.384466797</v>
      </c>
    </row>
    <row r="95" spans="1:8" x14ac:dyDescent="0.25">
      <c r="A95" s="5">
        <v>269</v>
      </c>
      <c r="B95" s="14">
        <v>41852</v>
      </c>
      <c r="C95" s="11">
        <f t="shared" si="4"/>
        <v>8</v>
      </c>
      <c r="D95" s="6">
        <f t="shared" si="5"/>
        <v>37690000.384466797</v>
      </c>
      <c r="E95" s="6">
        <f>IF(E94&lt;&gt;-G94,E94,IF(A95&gt;12*(30-'Example TIC cashflows'!$G$11),-$G$4,PMT('Example TIC cashflows'!$G$10/12,360,H94,0,0)))</f>
        <v>-191590.83</v>
      </c>
      <c r="F95" s="12">
        <f t="shared" si="6"/>
        <v>-5.2877062407787889E-3</v>
      </c>
      <c r="G95" s="12">
        <f>D95*'Example TIC cashflows'!$G$10/12</f>
        <v>191590.83528770623</v>
      </c>
      <c r="H95" s="12">
        <f t="shared" si="7"/>
        <v>37690000.389754504</v>
      </c>
    </row>
    <row r="96" spans="1:8" x14ac:dyDescent="0.25">
      <c r="A96" s="9">
        <v>268</v>
      </c>
      <c r="B96" s="10">
        <v>41883</v>
      </c>
      <c r="C96" s="11">
        <f t="shared" si="4"/>
        <v>8</v>
      </c>
      <c r="D96" s="6">
        <f t="shared" si="5"/>
        <v>37690000.389754504</v>
      </c>
      <c r="E96" s="6">
        <f>IF(E95&lt;&gt;-G95,E95,IF(A96&gt;12*(30-'Example TIC cashflows'!$G$11),-$G$4,PMT('Example TIC cashflows'!$G$10/12,360,H95,0,0)))</f>
        <v>-191590.83</v>
      </c>
      <c r="F96" s="12">
        <f t="shared" si="6"/>
        <v>-5.3145854035392404E-3</v>
      </c>
      <c r="G96" s="12">
        <f>D96*'Example TIC cashflows'!$G$10/12</f>
        <v>191590.83531458539</v>
      </c>
      <c r="H96" s="12">
        <f t="shared" si="7"/>
        <v>37690000.395069093</v>
      </c>
    </row>
    <row r="97" spans="1:8" x14ac:dyDescent="0.25">
      <c r="A97" s="5">
        <v>267</v>
      </c>
      <c r="B97" s="14">
        <v>41913</v>
      </c>
      <c r="C97" s="11">
        <f t="shared" si="4"/>
        <v>8</v>
      </c>
      <c r="D97" s="6">
        <f t="shared" si="5"/>
        <v>37690000.395069093</v>
      </c>
      <c r="E97" s="6">
        <f>IF(E96&lt;&gt;-G96,E96,IF(A97&gt;12*(30-'Example TIC cashflows'!$G$11),-$G$4,PMT('Example TIC cashflows'!$G$10/12,360,H96,0,0)))</f>
        <v>-191590.83</v>
      </c>
      <c r="F97" s="12">
        <f t="shared" si="6"/>
        <v>-5.3416012087836862E-3</v>
      </c>
      <c r="G97" s="12">
        <f>D97*'Example TIC cashflows'!$G$10/12</f>
        <v>191590.8353416012</v>
      </c>
      <c r="H97" s="12">
        <f t="shared" si="7"/>
        <v>37690000.400410697</v>
      </c>
    </row>
    <row r="98" spans="1:8" x14ac:dyDescent="0.25">
      <c r="A98" s="9">
        <v>266</v>
      </c>
      <c r="B98" s="10">
        <v>41944</v>
      </c>
      <c r="C98" s="11">
        <f t="shared" si="4"/>
        <v>8</v>
      </c>
      <c r="D98" s="6">
        <f t="shared" si="5"/>
        <v>37690000.400410697</v>
      </c>
      <c r="E98" s="6">
        <f>IF(E97&lt;&gt;-G97,E97,IF(A98&gt;12*(30-'Example TIC cashflows'!$G$11),-$G$4,PMT('Example TIC cashflows'!$G$10/12,360,H97,0,0)))</f>
        <v>-191590.83</v>
      </c>
      <c r="F98" s="12">
        <f t="shared" si="6"/>
        <v>-5.3687543841078877E-3</v>
      </c>
      <c r="G98" s="12">
        <f>D98*'Example TIC cashflows'!$G$10/12</f>
        <v>191590.83536875437</v>
      </c>
      <c r="H98" s="12">
        <f t="shared" si="7"/>
        <v>37690000.405779451</v>
      </c>
    </row>
    <row r="99" spans="1:8" x14ac:dyDescent="0.25">
      <c r="A99" s="5">
        <v>265</v>
      </c>
      <c r="B99" s="14">
        <v>41974</v>
      </c>
      <c r="C99" s="11">
        <f t="shared" si="4"/>
        <v>8</v>
      </c>
      <c r="D99" s="6">
        <f t="shared" si="5"/>
        <v>37690000.405779451</v>
      </c>
      <c r="E99" s="6">
        <f>IF(E98&lt;&gt;-G98,E98,IF(A99&gt;12*(30-'Example TIC cashflows'!$G$11),-$G$4,PMT('Example TIC cashflows'!$G$10/12,360,H98,0,0)))</f>
        <v>-191590.83</v>
      </c>
      <c r="F99" s="12">
        <f t="shared" si="6"/>
        <v>-5.3960455697961152E-3</v>
      </c>
      <c r="G99" s="12">
        <f>D99*'Example TIC cashflows'!$G$10/12</f>
        <v>191590.83539604556</v>
      </c>
      <c r="H99" s="12">
        <f t="shared" si="7"/>
        <v>37690000.411175497</v>
      </c>
    </row>
    <row r="100" spans="1:8" x14ac:dyDescent="0.25">
      <c r="A100" s="9">
        <v>264</v>
      </c>
      <c r="B100" s="10">
        <v>42005</v>
      </c>
      <c r="C100" s="11">
        <f t="shared" si="4"/>
        <v>9</v>
      </c>
      <c r="D100" s="6">
        <f t="shared" si="5"/>
        <v>37690000.411175497</v>
      </c>
      <c r="E100" s="6">
        <f>IF(E99&lt;&gt;-G99,E99,IF(A100&gt;12*(30-'Example TIC cashflows'!$G$11),-$G$4,PMT('Example TIC cashflows'!$G$10/12,360,H99,0,0)))</f>
        <v>-191590.83</v>
      </c>
      <c r="F100" s="12">
        <f t="shared" si="6"/>
        <v>-5.4234754643402994E-3</v>
      </c>
      <c r="G100" s="12">
        <f>D100*'Example TIC cashflows'!$G$10/12</f>
        <v>191590.83542347545</v>
      </c>
      <c r="H100" s="12">
        <f t="shared" si="7"/>
        <v>37690000.416598976</v>
      </c>
    </row>
    <row r="101" spans="1:8" x14ac:dyDescent="0.25">
      <c r="A101" s="5">
        <v>263</v>
      </c>
      <c r="B101" s="14">
        <v>42036</v>
      </c>
      <c r="C101" s="11">
        <f t="shared" si="4"/>
        <v>9</v>
      </c>
      <c r="D101" s="6">
        <f t="shared" si="5"/>
        <v>37690000.416598976</v>
      </c>
      <c r="E101" s="6">
        <f>IF(E100&lt;&gt;-G100,E100,IF(A101&gt;12*(30-'Example TIC cashflows'!$G$11),-$G$4,PMT('Example TIC cashflows'!$G$10/12,360,H100,0,0)))</f>
        <v>-191590.83</v>
      </c>
      <c r="F101" s="12">
        <f t="shared" si="6"/>
        <v>-5.4510448244400322E-3</v>
      </c>
      <c r="G101" s="12">
        <f>D101*'Example TIC cashflows'!$G$10/12</f>
        <v>191590.83545104481</v>
      </c>
      <c r="H101" s="12">
        <f t="shared" si="7"/>
        <v>37690000.422050022</v>
      </c>
    </row>
    <row r="102" spans="1:8" x14ac:dyDescent="0.25">
      <c r="A102" s="9">
        <v>262</v>
      </c>
      <c r="B102" s="10">
        <v>42064</v>
      </c>
      <c r="C102" s="11">
        <f t="shared" si="4"/>
        <v>9</v>
      </c>
      <c r="D102" s="6">
        <f t="shared" si="5"/>
        <v>37690000.422050022</v>
      </c>
      <c r="E102" s="6">
        <f>IF(E101&lt;&gt;-G101,E101,IF(A102&gt;12*(30-'Example TIC cashflows'!$G$11),-$G$4,PMT('Example TIC cashflows'!$G$10/12,360,H101,0,0)))</f>
        <v>-191590.83</v>
      </c>
      <c r="F102" s="12">
        <f t="shared" si="6"/>
        <v>-5.4787542903795838E-3</v>
      </c>
      <c r="G102" s="12">
        <f>D102*'Example TIC cashflows'!$G$10/12</f>
        <v>191590.83547875428</v>
      </c>
      <c r="H102" s="12">
        <f t="shared" si="7"/>
        <v>37690000.427528776</v>
      </c>
    </row>
    <row r="103" spans="1:8" x14ac:dyDescent="0.25">
      <c r="A103" s="5">
        <v>261</v>
      </c>
      <c r="B103" s="14">
        <v>42095</v>
      </c>
      <c r="C103" s="11">
        <f t="shared" si="4"/>
        <v>9</v>
      </c>
      <c r="D103" s="6">
        <f t="shared" si="5"/>
        <v>37690000.427528776</v>
      </c>
      <c r="E103" s="6">
        <f>IF(E102&lt;&gt;-G102,E102,IF(A103&gt;12*(30-'Example TIC cashflows'!$G$11),-$G$4,PMT('Example TIC cashflows'!$G$10/12,360,H102,0,0)))</f>
        <v>-191590.83</v>
      </c>
      <c r="F103" s="12">
        <f t="shared" si="6"/>
        <v>-5.506604618858546E-3</v>
      </c>
      <c r="G103" s="12">
        <f>D103*'Example TIC cashflows'!$G$10/12</f>
        <v>191590.83550660461</v>
      </c>
      <c r="H103" s="12">
        <f t="shared" si="7"/>
        <v>37690000.433035381</v>
      </c>
    </row>
    <row r="104" spans="1:8" x14ac:dyDescent="0.25">
      <c r="A104" s="9">
        <v>260</v>
      </c>
      <c r="B104" s="10">
        <v>42125</v>
      </c>
      <c r="C104" s="11">
        <f t="shared" si="4"/>
        <v>9</v>
      </c>
      <c r="D104" s="6">
        <f t="shared" si="5"/>
        <v>37690000.433035381</v>
      </c>
      <c r="E104" s="6">
        <f>IF(E103&lt;&gt;-G103,E103,IF(A104&gt;12*(30-'Example TIC cashflows'!$G$11),-$G$4,PMT('Example TIC cashflows'!$G$10/12,360,H103,0,0)))</f>
        <v>-191590.83</v>
      </c>
      <c r="F104" s="12">
        <f t="shared" si="6"/>
        <v>-5.5345965083688498E-3</v>
      </c>
      <c r="G104" s="12">
        <f>D104*'Example TIC cashflows'!$G$10/12</f>
        <v>191590.8355345965</v>
      </c>
      <c r="H104" s="12">
        <f t="shared" si="7"/>
        <v>37690000.438569978</v>
      </c>
    </row>
    <row r="105" spans="1:8" x14ac:dyDescent="0.25">
      <c r="A105" s="5">
        <v>259</v>
      </c>
      <c r="B105" s="14">
        <v>42156</v>
      </c>
      <c r="C105" s="11">
        <f t="shared" si="4"/>
        <v>9</v>
      </c>
      <c r="D105" s="6">
        <f t="shared" si="5"/>
        <v>37690000.438569978</v>
      </c>
      <c r="E105" s="6">
        <f>IF(E104&lt;&gt;-G104,E104,IF(A105&gt;12*(30-'Example TIC cashflows'!$G$11),-$G$4,PMT('Example TIC cashflows'!$G$10/12,360,H104,0,0)))</f>
        <v>-191590.83</v>
      </c>
      <c r="F105" s="12">
        <f t="shared" si="6"/>
        <v>-5.5627307156100869E-3</v>
      </c>
      <c r="G105" s="12">
        <f>D105*'Example TIC cashflows'!$G$10/12</f>
        <v>191590.8355627307</v>
      </c>
      <c r="H105" s="12">
        <f t="shared" si="7"/>
        <v>37690000.444132708</v>
      </c>
    </row>
    <row r="106" spans="1:8" x14ac:dyDescent="0.25">
      <c r="A106" s="9">
        <v>258</v>
      </c>
      <c r="B106" s="10">
        <v>42186</v>
      </c>
      <c r="C106" s="11">
        <f t="shared" si="4"/>
        <v>9</v>
      </c>
      <c r="D106" s="6">
        <f t="shared" si="5"/>
        <v>37690000.444132708</v>
      </c>
      <c r="E106" s="6">
        <f>IF(E105&lt;&gt;-G105,E105,IF(A106&gt;12*(30-'Example TIC cashflows'!$G$11),-$G$4,PMT('Example TIC cashflows'!$G$10/12,360,H105,0,0)))</f>
        <v>-191590.83</v>
      </c>
      <c r="F106" s="12">
        <f t="shared" si="6"/>
        <v>-5.5910079390741885E-3</v>
      </c>
      <c r="G106" s="12">
        <f>D106*'Example TIC cashflows'!$G$10/12</f>
        <v>191590.83559100793</v>
      </c>
      <c r="H106" s="12">
        <f t="shared" si="7"/>
        <v>37690000.449723721</v>
      </c>
    </row>
    <row r="107" spans="1:8" x14ac:dyDescent="0.25">
      <c r="A107" s="5">
        <v>257</v>
      </c>
      <c r="B107" s="14">
        <v>42217</v>
      </c>
      <c r="C107" s="11">
        <f t="shared" si="4"/>
        <v>9</v>
      </c>
      <c r="D107" s="6">
        <f t="shared" si="5"/>
        <v>37690000.449723721</v>
      </c>
      <c r="E107" s="6">
        <f>IF(E106&lt;&gt;-G106,E106,IF(A107&gt;12*(30-'Example TIC cashflows'!$G$11),-$G$4,PMT('Example TIC cashflows'!$G$10/12,360,H106,0,0)))</f>
        <v>-191590.83</v>
      </c>
      <c r="F107" s="12">
        <f t="shared" si="6"/>
        <v>-5.6194289063569158E-3</v>
      </c>
      <c r="G107" s="12">
        <f>D107*'Example TIC cashflows'!$G$10/12</f>
        <v>191590.83561942889</v>
      </c>
      <c r="H107" s="12">
        <f t="shared" si="7"/>
        <v>37690000.45534315</v>
      </c>
    </row>
    <row r="108" spans="1:8" x14ac:dyDescent="0.25">
      <c r="A108" s="9">
        <v>256</v>
      </c>
      <c r="B108" s="10">
        <v>42248</v>
      </c>
      <c r="C108" s="11">
        <f t="shared" si="4"/>
        <v>9</v>
      </c>
      <c r="D108" s="6">
        <f t="shared" si="5"/>
        <v>37690000.45534315</v>
      </c>
      <c r="E108" s="6">
        <f>IF(E107&lt;&gt;-G107,E107,IF(A108&gt;12*(30-'Example TIC cashflows'!$G$11),-$G$4,PMT('Example TIC cashflows'!$G$10/12,360,H107,0,0)))</f>
        <v>-191590.83</v>
      </c>
      <c r="F108" s="12">
        <f t="shared" si="6"/>
        <v>-5.6479943450540304E-3</v>
      </c>
      <c r="G108" s="12">
        <f>D108*'Example TIC cashflows'!$G$10/12</f>
        <v>191590.83564799433</v>
      </c>
      <c r="H108" s="12">
        <f t="shared" si="7"/>
        <v>37690000.460991144</v>
      </c>
    </row>
    <row r="109" spans="1:8" x14ac:dyDescent="0.25">
      <c r="A109" s="5">
        <v>255</v>
      </c>
      <c r="B109" s="14">
        <v>42278</v>
      </c>
      <c r="C109" s="11">
        <f t="shared" si="4"/>
        <v>9</v>
      </c>
      <c r="D109" s="6">
        <f t="shared" si="5"/>
        <v>37690000.460991144</v>
      </c>
      <c r="E109" s="6">
        <f>IF(E108&lt;&gt;-G108,E108,IF(A109&gt;12*(30-'Example TIC cashflows'!$G$11),-$G$4,PMT('Example TIC cashflows'!$G$10/12,360,H108,0,0)))</f>
        <v>-191590.83</v>
      </c>
      <c r="F109" s="12">
        <f t="shared" si="6"/>
        <v>-5.6767049827612936E-3</v>
      </c>
      <c r="G109" s="12">
        <f>D109*'Example TIC cashflows'!$G$10/12</f>
        <v>191590.83567670497</v>
      </c>
      <c r="H109" s="12">
        <f t="shared" si="7"/>
        <v>37690000.466667853</v>
      </c>
    </row>
    <row r="110" spans="1:8" x14ac:dyDescent="0.25">
      <c r="A110" s="9">
        <v>254</v>
      </c>
      <c r="B110" s="10">
        <v>42309</v>
      </c>
      <c r="C110" s="11">
        <f t="shared" si="4"/>
        <v>9</v>
      </c>
      <c r="D110" s="6">
        <f t="shared" si="5"/>
        <v>37690000.466667853</v>
      </c>
      <c r="E110" s="6">
        <f>IF(E109&lt;&gt;-G109,E109,IF(A110&gt;12*(30-'Example TIC cashflows'!$G$11),-$G$4,PMT('Example TIC cashflows'!$G$10/12,360,H109,0,0)))</f>
        <v>-191590.83</v>
      </c>
      <c r="F110" s="12">
        <f t="shared" si="6"/>
        <v>-5.7055616052821279E-3</v>
      </c>
      <c r="G110" s="12">
        <f>D110*'Example TIC cashflows'!$G$10/12</f>
        <v>191590.83570556159</v>
      </c>
      <c r="H110" s="12">
        <f t="shared" si="7"/>
        <v>37690000.472373419</v>
      </c>
    </row>
    <row r="111" spans="1:8" x14ac:dyDescent="0.25">
      <c r="A111" s="5">
        <v>253</v>
      </c>
      <c r="B111" s="14">
        <v>42339</v>
      </c>
      <c r="C111" s="11">
        <f t="shared" si="4"/>
        <v>9</v>
      </c>
      <c r="D111" s="6">
        <f t="shared" si="5"/>
        <v>37690000.472373419</v>
      </c>
      <c r="E111" s="6">
        <f>IF(E110&lt;&gt;-G110,E110,IF(A111&gt;12*(30-'Example TIC cashflows'!$G$11),-$G$4,PMT('Example TIC cashflows'!$G$10/12,360,H110,0,0)))</f>
        <v>-191590.83</v>
      </c>
      <c r="F111" s="12">
        <f t="shared" si="6"/>
        <v>-5.734564911108464E-3</v>
      </c>
      <c r="G111" s="12">
        <f>D111*'Example TIC cashflows'!$G$10/12</f>
        <v>191590.8357345649</v>
      </c>
      <c r="H111" s="12">
        <f t="shared" si="7"/>
        <v>37690000.478107989</v>
      </c>
    </row>
    <row r="112" spans="1:8" x14ac:dyDescent="0.25">
      <c r="A112" s="9">
        <v>252</v>
      </c>
      <c r="B112" s="10">
        <v>42370</v>
      </c>
      <c r="C112" s="11">
        <f t="shared" si="4"/>
        <v>10</v>
      </c>
      <c r="D112" s="6">
        <f t="shared" si="5"/>
        <v>37690000.478107989</v>
      </c>
      <c r="E112" s="6">
        <f>IF(E111&lt;&gt;-G111,E111,IF(A112&gt;12*(30-'Example TIC cashflows'!$G$11),-$G$4,PMT('Example TIC cashflows'!$G$10/12,360,H111,0,0)))</f>
        <v>-191590.83</v>
      </c>
      <c r="F112" s="12">
        <f t="shared" si="6"/>
        <v>-5.763715598732233E-3</v>
      </c>
      <c r="G112" s="12">
        <f>D112*'Example TIC cashflows'!$G$10/12</f>
        <v>191590.83576371559</v>
      </c>
      <c r="H112" s="12">
        <f t="shared" si="7"/>
        <v>37690000.483871706</v>
      </c>
    </row>
    <row r="113" spans="1:8" x14ac:dyDescent="0.25">
      <c r="A113" s="5">
        <v>251</v>
      </c>
      <c r="B113" s="14">
        <v>42401</v>
      </c>
      <c r="C113" s="11">
        <f t="shared" si="4"/>
        <v>10</v>
      </c>
      <c r="D113" s="6">
        <f t="shared" si="5"/>
        <v>37690000.483871706</v>
      </c>
      <c r="E113" s="6">
        <f>IF(E112&lt;&gt;-G112,E112,IF(A113&gt;12*(30-'Example TIC cashflows'!$G$11),-$G$4,PMT('Example TIC cashflows'!$G$10/12,360,H112,0,0)))</f>
        <v>-191590.83</v>
      </c>
      <c r="F113" s="12">
        <f t="shared" si="6"/>
        <v>-5.7930145121645182E-3</v>
      </c>
      <c r="G113" s="12">
        <f>D113*'Example TIC cashflows'!$G$10/12</f>
        <v>191590.8357930145</v>
      </c>
      <c r="H113" s="12">
        <f t="shared" si="7"/>
        <v>37690000.489664719</v>
      </c>
    </row>
    <row r="114" spans="1:8" x14ac:dyDescent="0.25">
      <c r="A114" s="9">
        <v>250</v>
      </c>
      <c r="B114" s="10">
        <v>42430</v>
      </c>
      <c r="C114" s="11">
        <f t="shared" si="4"/>
        <v>10</v>
      </c>
      <c r="D114" s="6">
        <f t="shared" si="5"/>
        <v>37690000.489664719</v>
      </c>
      <c r="E114" s="6">
        <f>IF(E113&lt;&gt;-G113,E113,IF(A114&gt;12*(30-'Example TIC cashflows'!$G$11),-$G$4,PMT('Example TIC cashflows'!$G$10/12,360,H113,0,0)))</f>
        <v>-191590.83</v>
      </c>
      <c r="F114" s="12">
        <f t="shared" si="6"/>
        <v>-5.8224623207934201E-3</v>
      </c>
      <c r="G114" s="12">
        <f>D114*'Example TIC cashflows'!$G$10/12</f>
        <v>191590.83582246231</v>
      </c>
      <c r="H114" s="12">
        <f t="shared" si="7"/>
        <v>37690000.495487183</v>
      </c>
    </row>
    <row r="115" spans="1:8" x14ac:dyDescent="0.25">
      <c r="A115" s="5">
        <v>249</v>
      </c>
      <c r="B115" s="14">
        <v>42461</v>
      </c>
      <c r="C115" s="11">
        <f t="shared" si="4"/>
        <v>10</v>
      </c>
      <c r="D115" s="6">
        <f t="shared" si="5"/>
        <v>37690000.495487183</v>
      </c>
      <c r="E115" s="6">
        <f>IF(E114&lt;&gt;-G114,E114,IF(A115&gt;12*(30-'Example TIC cashflows'!$G$11),-$G$4,PMT('Example TIC cashflows'!$G$10/12,360,H114,0,0)))</f>
        <v>-191590.83</v>
      </c>
      <c r="F115" s="12">
        <f t="shared" si="6"/>
        <v>-5.8520598686300218E-3</v>
      </c>
      <c r="G115" s="12">
        <f>D115*'Example TIC cashflows'!$G$10/12</f>
        <v>191590.83585205986</v>
      </c>
      <c r="H115" s="12">
        <f t="shared" si="7"/>
        <v>37690000.501339242</v>
      </c>
    </row>
    <row r="116" spans="1:8" x14ac:dyDescent="0.25">
      <c r="A116" s="9">
        <v>248</v>
      </c>
      <c r="B116" s="10">
        <v>42491</v>
      </c>
      <c r="C116" s="11">
        <f t="shared" si="4"/>
        <v>10</v>
      </c>
      <c r="D116" s="6">
        <f t="shared" si="5"/>
        <v>37690000.501339242</v>
      </c>
      <c r="E116" s="6">
        <f>IF(E115&lt;&gt;-G115,E115,IF(A116&gt;12*(30-'Example TIC cashflows'!$G$11),-$G$4,PMT('Example TIC cashflows'!$G$10/12,360,H115,0,0)))</f>
        <v>-191590.83</v>
      </c>
      <c r="F116" s="12">
        <f t="shared" si="6"/>
        <v>-5.8818078250624239E-3</v>
      </c>
      <c r="G116" s="12">
        <f>D116*'Example TIC cashflows'!$G$10/12</f>
        <v>191590.83588180781</v>
      </c>
      <c r="H116" s="12">
        <f t="shared" si="7"/>
        <v>37690000.507221051</v>
      </c>
    </row>
    <row r="117" spans="1:8" x14ac:dyDescent="0.25">
      <c r="A117" s="5">
        <v>247</v>
      </c>
      <c r="B117" s="14">
        <v>42522</v>
      </c>
      <c r="C117" s="11">
        <f t="shared" si="4"/>
        <v>10</v>
      </c>
      <c r="D117" s="6">
        <f t="shared" si="5"/>
        <v>37690000.507221051</v>
      </c>
      <c r="E117" s="6">
        <f>IF(E116&lt;&gt;-G116,E116,IF(A117&gt;12*(30-'Example TIC cashflows'!$G$11),-$G$4,PMT('Example TIC cashflows'!$G$10/12,360,H116,0,0)))</f>
        <v>-191590.83</v>
      </c>
      <c r="F117" s="12">
        <f t="shared" si="6"/>
        <v>-5.9117070341017097E-3</v>
      </c>
      <c r="G117" s="12">
        <f>D117*'Example TIC cashflows'!$G$10/12</f>
        <v>191590.83591170702</v>
      </c>
      <c r="H117" s="12">
        <f t="shared" si="7"/>
        <v>37690000.513132758</v>
      </c>
    </row>
    <row r="118" spans="1:8" x14ac:dyDescent="0.25">
      <c r="A118" s="9">
        <v>246</v>
      </c>
      <c r="B118" s="10">
        <v>42552</v>
      </c>
      <c r="C118" s="11">
        <f t="shared" si="4"/>
        <v>10</v>
      </c>
      <c r="D118" s="6">
        <f t="shared" si="5"/>
        <v>37690000.513132758</v>
      </c>
      <c r="E118" s="6">
        <f>IF(E117&lt;&gt;-G117,E117,IF(A118&gt;12*(30-'Example TIC cashflows'!$G$11),-$G$4,PMT('Example TIC cashflows'!$G$10/12,360,H117,0,0)))</f>
        <v>-191590.83</v>
      </c>
      <c r="F118" s="12">
        <f t="shared" si="6"/>
        <v>-5.9417582233436406E-3</v>
      </c>
      <c r="G118" s="12">
        <f>D118*'Example TIC cashflows'!$G$10/12</f>
        <v>191590.83594175821</v>
      </c>
      <c r="H118" s="12">
        <f t="shared" si="7"/>
        <v>37690000.519074522</v>
      </c>
    </row>
    <row r="119" spans="1:8" x14ac:dyDescent="0.25">
      <c r="A119" s="5">
        <v>245</v>
      </c>
      <c r="B119" s="14">
        <v>42583</v>
      </c>
      <c r="C119" s="11">
        <f t="shared" si="4"/>
        <v>10</v>
      </c>
      <c r="D119" s="6">
        <f t="shared" si="5"/>
        <v>37690000.519074522</v>
      </c>
      <c r="E119" s="6">
        <f>IF(E118&lt;&gt;-G118,E118,IF(A119&gt;12*(30-'Example TIC cashflows'!$G$11),-$G$4,PMT('Example TIC cashflows'!$G$10/12,360,H118,0,0)))</f>
        <v>-191590.83</v>
      </c>
      <c r="F119" s="12">
        <f t="shared" si="6"/>
        <v>-5.9719621785916388E-3</v>
      </c>
      <c r="G119" s="12">
        <f>D119*'Example TIC cashflows'!$G$10/12</f>
        <v>191590.83597196217</v>
      </c>
      <c r="H119" s="12">
        <f t="shared" si="7"/>
        <v>37690000.525046483</v>
      </c>
    </row>
    <row r="120" spans="1:8" x14ac:dyDescent="0.25">
      <c r="A120" s="9">
        <v>244</v>
      </c>
      <c r="B120" s="10">
        <v>42614</v>
      </c>
      <c r="C120" s="11">
        <f t="shared" si="4"/>
        <v>10</v>
      </c>
      <c r="D120" s="6">
        <f t="shared" si="5"/>
        <v>37690000.525046483</v>
      </c>
      <c r="E120" s="6">
        <f>IF(E119&lt;&gt;-G119,E119,IF(A120&gt;12*(30-'Example TIC cashflows'!$G$11),-$G$4,PMT('Example TIC cashflows'!$G$10/12,360,H119,0,0)))</f>
        <v>-191590.83</v>
      </c>
      <c r="F120" s="12">
        <f t="shared" si="6"/>
        <v>-6.0023196274414659E-3</v>
      </c>
      <c r="G120" s="12">
        <f>D120*'Example TIC cashflows'!$G$10/12</f>
        <v>191590.83600231961</v>
      </c>
      <c r="H120" s="12">
        <f t="shared" si="7"/>
        <v>37690000.531048805</v>
      </c>
    </row>
    <row r="121" spans="1:8" x14ac:dyDescent="0.25">
      <c r="A121" s="5">
        <v>243</v>
      </c>
      <c r="B121" s="14">
        <v>42644</v>
      </c>
      <c r="C121" s="11">
        <f t="shared" si="4"/>
        <v>10</v>
      </c>
      <c r="D121" s="6">
        <f t="shared" si="5"/>
        <v>37690000.531048805</v>
      </c>
      <c r="E121" s="6">
        <f>IF(E120&lt;&gt;-G120,E120,IF(A121&gt;12*(30-'Example TIC cashflows'!$G$11),-$G$4,PMT('Example TIC cashflows'!$G$10/12,360,H120,0,0)))</f>
        <v>-191590.83</v>
      </c>
      <c r="F121" s="12">
        <f t="shared" si="6"/>
        <v>-6.0328314430080354E-3</v>
      </c>
      <c r="G121" s="12">
        <f>D121*'Example TIC cashflows'!$G$10/12</f>
        <v>191590.83603283143</v>
      </c>
      <c r="H121" s="12">
        <f t="shared" si="7"/>
        <v>37690000.537081636</v>
      </c>
    </row>
    <row r="122" spans="1:8" x14ac:dyDescent="0.25">
      <c r="A122" s="9">
        <v>242</v>
      </c>
      <c r="B122" s="10">
        <v>42675</v>
      </c>
      <c r="C122" s="11">
        <f t="shared" si="4"/>
        <v>10</v>
      </c>
      <c r="D122" s="6">
        <f t="shared" si="5"/>
        <v>37690000.537081636</v>
      </c>
      <c r="E122" s="6">
        <f>IF(E121&lt;&gt;-G121,E121,IF(A122&gt;12*(30-'Example TIC cashflows'!$G$11),-$G$4,PMT('Example TIC cashflows'!$G$10/12,360,H121,0,0)))</f>
        <v>-191590.83</v>
      </c>
      <c r="F122" s="12">
        <f t="shared" si="6"/>
        <v>-6.0634983237832785E-3</v>
      </c>
      <c r="G122" s="12">
        <f>D122*'Example TIC cashflows'!$G$10/12</f>
        <v>191590.83606349831</v>
      </c>
      <c r="H122" s="12">
        <f t="shared" si="7"/>
        <v>37690000.543145135</v>
      </c>
    </row>
    <row r="123" spans="1:8" x14ac:dyDescent="0.25">
      <c r="A123" s="5">
        <v>241</v>
      </c>
      <c r="B123" s="14">
        <v>42705</v>
      </c>
      <c r="C123" s="11">
        <f t="shared" si="4"/>
        <v>10</v>
      </c>
      <c r="D123" s="6">
        <f t="shared" si="5"/>
        <v>37690000.543145135</v>
      </c>
      <c r="E123" s="6">
        <f>IF(E122&lt;&gt;-G122,E122,IF(A123&gt;12*(30-'Example TIC cashflows'!$G$11),-$G$4,PMT('Example TIC cashflows'!$G$10/12,360,H122,0,0)))</f>
        <v>-191590.83</v>
      </c>
      <c r="F123" s="12">
        <f t="shared" si="6"/>
        <v>-6.0943211137782782E-3</v>
      </c>
      <c r="G123" s="12">
        <f>D123*'Example TIC cashflows'!$G$10/12</f>
        <v>191590.8360943211</v>
      </c>
      <c r="H123" s="12">
        <f t="shared" si="7"/>
        <v>37690000.549239457</v>
      </c>
    </row>
    <row r="124" spans="1:8" x14ac:dyDescent="0.25">
      <c r="A124" s="9">
        <v>240</v>
      </c>
      <c r="B124" s="10">
        <v>42736</v>
      </c>
      <c r="C124" s="11">
        <f t="shared" si="4"/>
        <v>11</v>
      </c>
      <c r="D124" s="6">
        <f t="shared" si="5"/>
        <v>37690000.549239457</v>
      </c>
      <c r="E124" s="6">
        <f>IF(E123&lt;&gt;-G123,E123,IF(A124&gt;12*(30-'Example TIC cashflows'!$G$11),-$G$4,PMT('Example TIC cashflows'!$G$10/12,360,H123,0,0)))</f>
        <v>-191590.83</v>
      </c>
      <c r="F124" s="12">
        <f t="shared" si="6"/>
        <v>-6.1253005987964571E-3</v>
      </c>
      <c r="G124" s="12">
        <f>D124*'Example TIC cashflows'!$G$10/12</f>
        <v>191590.83612530059</v>
      </c>
      <c r="H124" s="12">
        <f t="shared" si="7"/>
        <v>37690000.555364758</v>
      </c>
    </row>
    <row r="125" spans="1:8" x14ac:dyDescent="0.25">
      <c r="A125" s="5">
        <v>239</v>
      </c>
      <c r="B125" s="14">
        <v>42767</v>
      </c>
      <c r="C125" s="11">
        <f t="shared" si="4"/>
        <v>11</v>
      </c>
      <c r="D125" s="6">
        <f t="shared" si="5"/>
        <v>37690000.555364758</v>
      </c>
      <c r="E125" s="6">
        <f>IF(E124&lt;&gt;-G124,E124,IF(A125&gt;12*(30-'Example TIC cashflows'!$G$11),-$G$4,PMT('Example TIC cashflows'!$G$10/12,360,H124,0,0)))</f>
        <v>-191590.83</v>
      </c>
      <c r="F125" s="12">
        <f t="shared" si="6"/>
        <v>-6.1564375355374068E-3</v>
      </c>
      <c r="G125" s="12">
        <f>D125*'Example TIC cashflows'!$G$10/12</f>
        <v>191590.83615643752</v>
      </c>
      <c r="H125" s="12">
        <f t="shared" si="7"/>
        <v>37690000.561521195</v>
      </c>
    </row>
    <row r="126" spans="1:8" x14ac:dyDescent="0.25">
      <c r="A126" s="9">
        <v>238</v>
      </c>
      <c r="B126" s="10">
        <v>42795</v>
      </c>
      <c r="C126" s="11">
        <f t="shared" si="4"/>
        <v>11</v>
      </c>
      <c r="D126" s="6">
        <f t="shared" si="5"/>
        <v>37690000.561521195</v>
      </c>
      <c r="E126" s="6">
        <f>IF(E125&lt;&gt;-G125,E125,IF(A126&gt;12*(30-'Example TIC cashflows'!$G$11),-$G$4,PMT('Example TIC cashflows'!$G$10/12,360,H125,0,0)))</f>
        <v>-191590.83</v>
      </c>
      <c r="F126" s="12">
        <f t="shared" si="6"/>
        <v>-6.1877327680122107E-3</v>
      </c>
      <c r="G126" s="12">
        <f>D126*'Example TIC cashflows'!$G$10/12</f>
        <v>191590.83618773276</v>
      </c>
      <c r="H126" s="12">
        <f t="shared" si="7"/>
        <v>37690000.567708932</v>
      </c>
    </row>
    <row r="127" spans="1:8" x14ac:dyDescent="0.25">
      <c r="A127" s="5">
        <v>237</v>
      </c>
      <c r="B127" s="14">
        <v>42826</v>
      </c>
      <c r="C127" s="11">
        <f t="shared" si="4"/>
        <v>11</v>
      </c>
      <c r="D127" s="6">
        <f t="shared" si="5"/>
        <v>37690000.567708932</v>
      </c>
      <c r="E127" s="6">
        <f>IF(E126&lt;&gt;-G126,E126,IF(A127&gt;12*(30-'Example TIC cashflows'!$G$11),-$G$4,PMT('Example TIC cashflows'!$G$10/12,360,H126,0,0)))</f>
        <v>-191590.83</v>
      </c>
      <c r="F127" s="12">
        <f t="shared" si="6"/>
        <v>-6.2191870529204607E-3</v>
      </c>
      <c r="G127" s="12">
        <f>D127*'Example TIC cashflows'!$G$10/12</f>
        <v>191590.83621918704</v>
      </c>
      <c r="H127" s="12">
        <f t="shared" si="7"/>
        <v>37690000.573928118</v>
      </c>
    </row>
    <row r="128" spans="1:8" x14ac:dyDescent="0.25">
      <c r="A128" s="9">
        <v>236</v>
      </c>
      <c r="B128" s="10">
        <v>42856</v>
      </c>
      <c r="C128" s="11">
        <f t="shared" si="4"/>
        <v>11</v>
      </c>
      <c r="D128" s="6">
        <f t="shared" si="5"/>
        <v>37690000.573928118</v>
      </c>
      <c r="E128" s="6">
        <f>IF(E127&lt;&gt;-G127,E127,IF(A128&gt;12*(30-'Example TIC cashflows'!$G$11),-$G$4,PMT('Example TIC cashflows'!$G$10/12,360,H127,0,0)))</f>
        <v>-191590.83</v>
      </c>
      <c r="F128" s="12">
        <f t="shared" si="6"/>
        <v>-6.2508012633770704E-3</v>
      </c>
      <c r="G128" s="12">
        <f>D128*'Example TIC cashflows'!$G$10/12</f>
        <v>191590.83625080125</v>
      </c>
      <c r="H128" s="12">
        <f t="shared" si="7"/>
        <v>37690000.580178924</v>
      </c>
    </row>
    <row r="129" spans="1:8" x14ac:dyDescent="0.25">
      <c r="A129" s="5">
        <v>235</v>
      </c>
      <c r="B129" s="14">
        <v>42887</v>
      </c>
      <c r="C129" s="11">
        <f t="shared" si="4"/>
        <v>11</v>
      </c>
      <c r="D129" s="6">
        <f t="shared" si="5"/>
        <v>37690000.580178924</v>
      </c>
      <c r="E129" s="6">
        <f>IF(E128&lt;&gt;-G128,E128,IF(A129&gt;12*(30-'Example TIC cashflows'!$G$11),-$G$4,PMT('Example TIC cashflows'!$G$10/12,360,H128,0,0)))</f>
        <v>-191590.83</v>
      </c>
      <c r="F129" s="12">
        <f t="shared" si="6"/>
        <v>-6.2825762142892927E-3</v>
      </c>
      <c r="G129" s="12">
        <f>D129*'Example TIC cashflows'!$G$10/12</f>
        <v>191590.8362825762</v>
      </c>
      <c r="H129" s="12">
        <f t="shared" si="7"/>
        <v>37690000.586461499</v>
      </c>
    </row>
    <row r="130" spans="1:8" x14ac:dyDescent="0.25">
      <c r="A130" s="9">
        <v>234</v>
      </c>
      <c r="B130" s="10">
        <v>42917</v>
      </c>
      <c r="C130" s="11">
        <f t="shared" si="4"/>
        <v>11</v>
      </c>
      <c r="D130" s="6">
        <f t="shared" si="5"/>
        <v>37690000.586461499</v>
      </c>
      <c r="E130" s="6">
        <f>IF(E129&lt;&gt;-G129,E129,IF(A130&gt;12*(30-'Example TIC cashflows'!$G$11),-$G$4,PMT('Example TIC cashflows'!$G$10/12,360,H129,0,0)))</f>
        <v>-191590.83</v>
      </c>
      <c r="F130" s="12">
        <f t="shared" si="6"/>
        <v>-6.3145126332528889E-3</v>
      </c>
      <c r="G130" s="12">
        <f>D130*'Example TIC cashflows'!$G$10/12</f>
        <v>191590.83631451262</v>
      </c>
      <c r="H130" s="12">
        <f t="shared" si="7"/>
        <v>37690000.592776015</v>
      </c>
    </row>
    <row r="131" spans="1:8" x14ac:dyDescent="0.25">
      <c r="A131" s="5">
        <v>233</v>
      </c>
      <c r="B131" s="14">
        <v>42948</v>
      </c>
      <c r="C131" s="11">
        <f t="shared" si="4"/>
        <v>11</v>
      </c>
      <c r="D131" s="6">
        <f t="shared" si="5"/>
        <v>37690000.592776015</v>
      </c>
      <c r="E131" s="6">
        <f>IF(E130&lt;&gt;-G130,E130,IF(A131&gt;12*(30-'Example TIC cashflows'!$G$11),-$G$4,PMT('Example TIC cashflows'!$G$10/12,360,H130,0,0)))</f>
        <v>-191590.83</v>
      </c>
      <c r="F131" s="12">
        <f t="shared" si="6"/>
        <v>-6.3466114224866033E-3</v>
      </c>
      <c r="G131" s="12">
        <f>D131*'Example TIC cashflows'!$G$10/12</f>
        <v>191590.83634661141</v>
      </c>
      <c r="H131" s="12">
        <f t="shared" si="7"/>
        <v>37690000.599122629</v>
      </c>
    </row>
    <row r="132" spans="1:8" x14ac:dyDescent="0.25">
      <c r="A132" s="9">
        <v>232</v>
      </c>
      <c r="B132" s="10">
        <v>42979</v>
      </c>
      <c r="C132" s="11">
        <f t="shared" ref="C132:C195" si="8">YEAR(B132)-2006</f>
        <v>11</v>
      </c>
      <c r="D132" s="6">
        <f t="shared" si="5"/>
        <v>37690000.599122629</v>
      </c>
      <c r="E132" s="6">
        <f>IF(E131&lt;&gt;-G131,E131,IF(A132&gt;12*(30-'Example TIC cashflows'!$G$11),-$G$4,PMT('Example TIC cashflows'!$G$10/12,360,H131,0,0)))</f>
        <v>-191590.83</v>
      </c>
      <c r="F132" s="12">
        <f t="shared" si="6"/>
        <v>-6.3788733677938581E-3</v>
      </c>
      <c r="G132" s="12">
        <f>D132*'Example TIC cashflows'!$G$10/12</f>
        <v>191590.83637887335</v>
      </c>
      <c r="H132" s="12">
        <f t="shared" si="7"/>
        <v>37690000.605501503</v>
      </c>
    </row>
    <row r="133" spans="1:8" x14ac:dyDescent="0.25">
      <c r="A133" s="5">
        <v>231</v>
      </c>
      <c r="B133" s="14">
        <v>43009</v>
      </c>
      <c r="C133" s="11">
        <f t="shared" si="8"/>
        <v>11</v>
      </c>
      <c r="D133" s="6">
        <f t="shared" ref="D133:D196" si="9">H132</f>
        <v>37690000.605501503</v>
      </c>
      <c r="E133" s="6">
        <f>IF(E132&lt;&gt;-G132,E132,IF(A133&gt;12*(30-'Example TIC cashflows'!$G$11),-$G$4,PMT('Example TIC cashflows'!$G$10/12,360,H132,0,0)))</f>
        <v>-191590.83</v>
      </c>
      <c r="F133" s="12">
        <f t="shared" ref="F133:F196" si="10">-(G133+E133)</f>
        <v>-6.4112993131857365E-3</v>
      </c>
      <c r="G133" s="12">
        <f>D133*'Example TIC cashflows'!$G$10/12</f>
        <v>191590.8364112993</v>
      </c>
      <c r="H133" s="12">
        <f t="shared" ref="H133:H196" si="11">D133+G133+E133</f>
        <v>37690000.611912802</v>
      </c>
    </row>
    <row r="134" spans="1:8" x14ac:dyDescent="0.25">
      <c r="A134" s="9">
        <v>230</v>
      </c>
      <c r="B134" s="10">
        <v>43040</v>
      </c>
      <c r="C134" s="11">
        <f t="shared" si="8"/>
        <v>11</v>
      </c>
      <c r="D134" s="6">
        <f t="shared" si="9"/>
        <v>37690000.611912802</v>
      </c>
      <c r="E134" s="6">
        <f>IF(E133&lt;&gt;-G133,E133,IF(A134&gt;12*(30-'Example TIC cashflows'!$G$11),-$G$4,PMT('Example TIC cashflows'!$G$10/12,360,H133,0,0)))</f>
        <v>-191590.83</v>
      </c>
      <c r="F134" s="12">
        <f t="shared" si="10"/>
        <v>-6.443890102673322E-3</v>
      </c>
      <c r="G134" s="12">
        <f>D134*'Example TIC cashflows'!$G$10/12</f>
        <v>191590.83644389009</v>
      </c>
      <c r="H134" s="12">
        <f t="shared" si="11"/>
        <v>37690000.618356697</v>
      </c>
    </row>
    <row r="135" spans="1:8" x14ac:dyDescent="0.25">
      <c r="A135" s="5">
        <v>229</v>
      </c>
      <c r="B135" s="14">
        <v>43070</v>
      </c>
      <c r="C135" s="11">
        <f t="shared" si="8"/>
        <v>11</v>
      </c>
      <c r="D135" s="6">
        <f t="shared" si="9"/>
        <v>37690000.618356697</v>
      </c>
      <c r="E135" s="6">
        <f>IF(E134&lt;&gt;-G134,E134,IF(A135&gt;12*(30-'Example TIC cashflows'!$G$11),-$G$4,PMT('Example TIC cashflows'!$G$10/12,360,H134,0,0)))</f>
        <v>-191590.83</v>
      </c>
      <c r="F135" s="12">
        <f t="shared" si="10"/>
        <v>-6.4766465802676976E-3</v>
      </c>
      <c r="G135" s="12">
        <f>D135*'Example TIC cashflows'!$G$10/12</f>
        <v>191590.83647664657</v>
      </c>
      <c r="H135" s="12">
        <f t="shared" si="11"/>
        <v>37690000.624833345</v>
      </c>
    </row>
    <row r="136" spans="1:8" x14ac:dyDescent="0.25">
      <c r="A136" s="9">
        <v>228</v>
      </c>
      <c r="B136" s="10">
        <v>43101</v>
      </c>
      <c r="C136" s="11">
        <f t="shared" si="8"/>
        <v>12</v>
      </c>
      <c r="D136" s="6">
        <f t="shared" si="9"/>
        <v>37690000.624833345</v>
      </c>
      <c r="E136" s="6">
        <f>IF(E135&lt;&gt;-G135,E135,IF(A136&gt;12*(30-'Example TIC cashflows'!$G$11),-$G$4,PMT('Example TIC cashflows'!$G$10/12,360,H135,0,0)))</f>
        <v>-191590.83</v>
      </c>
      <c r="F136" s="12">
        <f t="shared" si="10"/>
        <v>-6.5095695317722857E-3</v>
      </c>
      <c r="G136" s="12">
        <f>D136*'Example TIC cashflows'!$G$10/12</f>
        <v>191590.83650956952</v>
      </c>
      <c r="H136" s="12">
        <f t="shared" si="11"/>
        <v>37690000.631342918</v>
      </c>
    </row>
    <row r="137" spans="1:8" x14ac:dyDescent="0.25">
      <c r="A137" s="5">
        <v>227</v>
      </c>
      <c r="B137" s="14">
        <v>43132</v>
      </c>
      <c r="C137" s="11">
        <f t="shared" si="8"/>
        <v>12</v>
      </c>
      <c r="D137" s="6">
        <f t="shared" si="9"/>
        <v>37690000.631342918</v>
      </c>
      <c r="E137" s="6">
        <f>IF(E136&lt;&gt;-G136,E136,IF(A137&gt;12*(30-'Example TIC cashflows'!$G$11),-$G$4,PMT('Example TIC cashflows'!$G$10/12,360,H136,0,0)))</f>
        <v>-191590.83</v>
      </c>
      <c r="F137" s="12">
        <f t="shared" si="10"/>
        <v>-6.542659830302E-3</v>
      </c>
      <c r="G137" s="12">
        <f>D137*'Example TIC cashflows'!$G$10/12</f>
        <v>191590.83654265982</v>
      </c>
      <c r="H137" s="12">
        <f t="shared" si="11"/>
        <v>37690000.637885578</v>
      </c>
    </row>
    <row r="138" spans="1:8" x14ac:dyDescent="0.25">
      <c r="A138" s="9">
        <v>226</v>
      </c>
      <c r="B138" s="10">
        <v>43160</v>
      </c>
      <c r="C138" s="11">
        <f t="shared" si="8"/>
        <v>12</v>
      </c>
      <c r="D138" s="6">
        <f t="shared" si="9"/>
        <v>37690000.637885578</v>
      </c>
      <c r="E138" s="6">
        <f>IF(E137&lt;&gt;-G137,E137,IF(A138&gt;12*(30-'Example TIC cashflows'!$G$11),-$G$4,PMT('Example TIC cashflows'!$G$10/12,360,H137,0,0)))</f>
        <v>-191590.83</v>
      </c>
      <c r="F138" s="12">
        <f t="shared" si="10"/>
        <v>-6.5759183780755848E-3</v>
      </c>
      <c r="G138" s="12">
        <f>D138*'Example TIC cashflows'!$G$10/12</f>
        <v>191590.83657591837</v>
      </c>
      <c r="H138" s="12">
        <f t="shared" si="11"/>
        <v>37690000.644461498</v>
      </c>
    </row>
    <row r="139" spans="1:8" x14ac:dyDescent="0.25">
      <c r="A139" s="5">
        <v>225</v>
      </c>
      <c r="B139" s="14">
        <v>43191</v>
      </c>
      <c r="C139" s="11">
        <f t="shared" si="8"/>
        <v>12</v>
      </c>
      <c r="D139" s="6">
        <f t="shared" si="9"/>
        <v>37690000.644461498</v>
      </c>
      <c r="E139" s="6">
        <f>IF(E138&lt;&gt;-G138,E138,IF(A139&gt;12*(30-'Example TIC cashflows'!$G$11),-$G$4,PMT('Example TIC cashflows'!$G$10/12,360,H138,0,0)))</f>
        <v>-191590.83</v>
      </c>
      <c r="F139" s="12">
        <f t="shared" si="10"/>
        <v>-6.6093459608964622E-3</v>
      </c>
      <c r="G139" s="12">
        <f>D139*'Example TIC cashflows'!$G$10/12</f>
        <v>191590.83660934595</v>
      </c>
      <c r="H139" s="12">
        <f t="shared" si="11"/>
        <v>37690000.651070848</v>
      </c>
    </row>
    <row r="140" spans="1:8" x14ac:dyDescent="0.25">
      <c r="A140" s="9">
        <v>224</v>
      </c>
      <c r="B140" s="10">
        <v>43221</v>
      </c>
      <c r="C140" s="11">
        <f t="shared" si="8"/>
        <v>12</v>
      </c>
      <c r="D140" s="6">
        <f t="shared" si="9"/>
        <v>37690000.651070848</v>
      </c>
      <c r="E140" s="6">
        <f>IF(E139&lt;&gt;-G139,E139,IF(A140&gt;12*(30-'Example TIC cashflows'!$G$11),-$G$4,PMT('Example TIC cashflows'!$G$10/12,360,H139,0,0)))</f>
        <v>-191590.83</v>
      </c>
      <c r="F140" s="12">
        <f t="shared" si="10"/>
        <v>-6.6429434809833765E-3</v>
      </c>
      <c r="G140" s="12">
        <f>D140*'Example TIC cashflows'!$G$10/12</f>
        <v>191590.83664294347</v>
      </c>
      <c r="H140" s="12">
        <f t="shared" si="11"/>
        <v>37690000.657713793</v>
      </c>
    </row>
    <row r="141" spans="1:8" x14ac:dyDescent="0.25">
      <c r="A141" s="5">
        <v>223</v>
      </c>
      <c r="B141" s="14">
        <v>43252</v>
      </c>
      <c r="C141" s="11">
        <f t="shared" si="8"/>
        <v>12</v>
      </c>
      <c r="D141" s="6">
        <f t="shared" si="9"/>
        <v>37690000.657713793</v>
      </c>
      <c r="E141" s="6">
        <f>IF(E140&lt;&gt;-G140,E140,IF(A141&gt;12*(30-'Example TIC cashflows'!$G$11),-$G$4,PMT('Example TIC cashflows'!$G$10/12,360,H140,0,0)))</f>
        <v>-191590.83</v>
      </c>
      <c r="F141" s="12">
        <f t="shared" si="10"/>
        <v>-6.6767117823474109E-3</v>
      </c>
      <c r="G141" s="12">
        <f>D141*'Example TIC cashflows'!$G$10/12</f>
        <v>191590.83667671177</v>
      </c>
      <c r="H141" s="12">
        <f t="shared" si="11"/>
        <v>37690000.664390504</v>
      </c>
    </row>
    <row r="142" spans="1:8" x14ac:dyDescent="0.25">
      <c r="A142" s="9">
        <v>222</v>
      </c>
      <c r="B142" s="10">
        <v>43282</v>
      </c>
      <c r="C142" s="11">
        <f t="shared" si="8"/>
        <v>12</v>
      </c>
      <c r="D142" s="6">
        <f t="shared" si="9"/>
        <v>37690000.664390504</v>
      </c>
      <c r="E142" s="6">
        <f>IF(E141&lt;&gt;-G141,E141,IF(A142&gt;12*(30-'Example TIC cashflows'!$G$11),-$G$4,PMT('Example TIC cashflows'!$G$10/12,360,H141,0,0)))</f>
        <v>-191590.83</v>
      </c>
      <c r="F142" s="12">
        <f t="shared" si="10"/>
        <v>-6.7106517381034791E-3</v>
      </c>
      <c r="G142" s="12">
        <f>D142*'Example TIC cashflows'!$G$10/12</f>
        <v>191590.83671065173</v>
      </c>
      <c r="H142" s="12">
        <f t="shared" si="11"/>
        <v>37690000.67110116</v>
      </c>
    </row>
    <row r="143" spans="1:8" x14ac:dyDescent="0.25">
      <c r="A143" s="5">
        <v>221</v>
      </c>
      <c r="B143" s="14">
        <v>43313</v>
      </c>
      <c r="C143" s="11">
        <f t="shared" si="8"/>
        <v>12</v>
      </c>
      <c r="D143" s="6">
        <f t="shared" si="9"/>
        <v>37690000.67110116</v>
      </c>
      <c r="E143" s="6">
        <f>IF(E142&lt;&gt;-G142,E142,IF(A143&gt;12*(30-'Example TIC cashflows'!$G$11),-$G$4,PMT('Example TIC cashflows'!$G$10/12,360,H142,0,0)))</f>
        <v>-191590.83</v>
      </c>
      <c r="F143" s="12">
        <f t="shared" si="10"/>
        <v>-6.7447642504703254E-3</v>
      </c>
      <c r="G143" s="12">
        <f>D143*'Example TIC cashflows'!$G$10/12</f>
        <v>191590.83674476424</v>
      </c>
      <c r="H143" s="12">
        <f t="shared" si="11"/>
        <v>37690000.677845925</v>
      </c>
    </row>
    <row r="144" spans="1:8" x14ac:dyDescent="0.25">
      <c r="A144" s="9">
        <v>220</v>
      </c>
      <c r="B144" s="10">
        <v>43344</v>
      </c>
      <c r="C144" s="11">
        <f t="shared" si="8"/>
        <v>12</v>
      </c>
      <c r="D144" s="6">
        <f t="shared" si="9"/>
        <v>37690000.677845925</v>
      </c>
      <c r="E144" s="6">
        <f>IF(E143&lt;&gt;-G143,E143,IF(A144&gt;12*(30-'Example TIC cashflows'!$G$11),-$G$4,PMT('Example TIC cashflows'!$G$10/12,360,H143,0,0)))</f>
        <v>-191590.83</v>
      </c>
      <c r="F144" s="12">
        <f t="shared" si="10"/>
        <v>-6.7790501052513719E-3</v>
      </c>
      <c r="G144" s="12">
        <f>D144*'Example TIC cashflows'!$G$10/12</f>
        <v>191590.83677905009</v>
      </c>
      <c r="H144" s="12">
        <f t="shared" si="11"/>
        <v>37690000.684624977</v>
      </c>
    </row>
    <row r="145" spans="1:8" x14ac:dyDescent="0.25">
      <c r="A145" s="5">
        <v>219</v>
      </c>
      <c r="B145" s="14">
        <v>43374</v>
      </c>
      <c r="C145" s="11">
        <f t="shared" si="8"/>
        <v>12</v>
      </c>
      <c r="D145" s="6">
        <f t="shared" si="9"/>
        <v>37690000.684624977</v>
      </c>
      <c r="E145" s="6">
        <f>IF(E144&lt;&gt;-G144,E144,IF(A145&gt;12*(30-'Example TIC cashflows'!$G$11),-$G$4,PMT('Example TIC cashflows'!$G$10/12,360,H144,0,0)))</f>
        <v>-191590.83</v>
      </c>
      <c r="F145" s="12">
        <f t="shared" si="10"/>
        <v>-6.8135102919768542E-3</v>
      </c>
      <c r="G145" s="12">
        <f>D145*'Example TIC cashflows'!$G$10/12</f>
        <v>191590.83681351028</v>
      </c>
      <c r="H145" s="12">
        <f t="shared" si="11"/>
        <v>37690000.691438489</v>
      </c>
    </row>
    <row r="146" spans="1:8" x14ac:dyDescent="0.25">
      <c r="A146" s="9">
        <v>218</v>
      </c>
      <c r="B146" s="10">
        <v>43405</v>
      </c>
      <c r="C146" s="11">
        <f t="shared" si="8"/>
        <v>12</v>
      </c>
      <c r="D146" s="6">
        <f t="shared" si="9"/>
        <v>37690000.691438489</v>
      </c>
      <c r="E146" s="6">
        <f>IF(E145&lt;&gt;-G145,E145,IF(A146&gt;12*(30-'Example TIC cashflows'!$G$11),-$G$4,PMT('Example TIC cashflows'!$G$10/12,360,H145,0,0)))</f>
        <v>-191590.83</v>
      </c>
      <c r="F146" s="12">
        <f t="shared" si="10"/>
        <v>-6.8481456837616861E-3</v>
      </c>
      <c r="G146" s="12">
        <f>D146*'Example TIC cashflows'!$G$10/12</f>
        <v>191590.83684814567</v>
      </c>
      <c r="H146" s="12">
        <f t="shared" si="11"/>
        <v>37690000.698286638</v>
      </c>
    </row>
    <row r="147" spans="1:8" x14ac:dyDescent="0.25">
      <c r="A147" s="5">
        <v>217</v>
      </c>
      <c r="B147" s="14">
        <v>43435</v>
      </c>
      <c r="C147" s="11">
        <f t="shared" si="8"/>
        <v>12</v>
      </c>
      <c r="D147" s="6">
        <f t="shared" si="9"/>
        <v>37690000.698286638</v>
      </c>
      <c r="E147" s="6">
        <f>IF(E146&lt;&gt;-G146,E146,IF(A147&gt;12*(30-'Example TIC cashflows'!$G$11),-$G$4,PMT('Example TIC cashflows'!$G$10/12,360,H146,0,0)))</f>
        <v>-191590.83</v>
      </c>
      <c r="F147" s="12">
        <f t="shared" si="10"/>
        <v>-6.8829570664092898E-3</v>
      </c>
      <c r="G147" s="12">
        <f>D147*'Example TIC cashflows'!$G$10/12</f>
        <v>191590.83688295705</v>
      </c>
      <c r="H147" s="12">
        <f t="shared" si="11"/>
        <v>37690000.705169596</v>
      </c>
    </row>
    <row r="148" spans="1:8" x14ac:dyDescent="0.25">
      <c r="A148" s="9">
        <v>216</v>
      </c>
      <c r="B148" s="10">
        <v>43466</v>
      </c>
      <c r="C148" s="11">
        <f t="shared" si="8"/>
        <v>13</v>
      </c>
      <c r="D148" s="6">
        <f t="shared" si="9"/>
        <v>37690000.705169596</v>
      </c>
      <c r="E148" s="6">
        <f>IF(E147&lt;&gt;-G147,E147,IF(A148&gt;12*(30-'Example TIC cashflows'!$G$11),-$G$4,PMT('Example TIC cashflows'!$G$10/12,360,H147,0,0)))</f>
        <v>-191590.83</v>
      </c>
      <c r="F148" s="12">
        <f t="shared" si="10"/>
        <v>-6.9179454585537314E-3</v>
      </c>
      <c r="G148" s="12">
        <f>D148*'Example TIC cashflows'!$G$10/12</f>
        <v>191590.83691794545</v>
      </c>
      <c r="H148" s="12">
        <f t="shared" si="11"/>
        <v>37690000.712087542</v>
      </c>
    </row>
    <row r="149" spans="1:8" x14ac:dyDescent="0.25">
      <c r="A149" s="5">
        <v>215</v>
      </c>
      <c r="B149" s="14">
        <v>43497</v>
      </c>
      <c r="C149" s="11">
        <f t="shared" si="8"/>
        <v>13</v>
      </c>
      <c r="D149" s="6">
        <f t="shared" si="9"/>
        <v>37690000.712087542</v>
      </c>
      <c r="E149" s="6">
        <f>IF(E148&lt;&gt;-G148,E148,IF(A149&gt;12*(30-'Example TIC cashflows'!$G$11),-$G$4,PMT('Example TIC cashflows'!$G$10/12,360,H148,0,0)))</f>
        <v>-191590.83</v>
      </c>
      <c r="F149" s="12">
        <f t="shared" si="10"/>
        <v>-6.9531116751022637E-3</v>
      </c>
      <c r="G149" s="12">
        <f>D149*'Example TIC cashflows'!$G$10/12</f>
        <v>191590.83695311166</v>
      </c>
      <c r="H149" s="12">
        <f t="shared" si="11"/>
        <v>37690000.719040655</v>
      </c>
    </row>
    <row r="150" spans="1:8" x14ac:dyDescent="0.25">
      <c r="A150" s="9">
        <v>214</v>
      </c>
      <c r="B150" s="10">
        <v>43525</v>
      </c>
      <c r="C150" s="11">
        <f t="shared" si="8"/>
        <v>13</v>
      </c>
      <c r="D150" s="6">
        <f t="shared" si="9"/>
        <v>37690000.719040655</v>
      </c>
      <c r="E150" s="6">
        <f>IF(E149&lt;&gt;-G149,E149,IF(A150&gt;12*(30-'Example TIC cashflows'!$G$11),-$G$4,PMT('Example TIC cashflows'!$G$10/12,360,H149,0,0)))</f>
        <v>-191590.83</v>
      </c>
      <c r="F150" s="12">
        <f t="shared" si="10"/>
        <v>-6.9884566764812917E-3</v>
      </c>
      <c r="G150" s="12">
        <f>D150*'Example TIC cashflows'!$G$10/12</f>
        <v>191590.83698845666</v>
      </c>
      <c r="H150" s="12">
        <f t="shared" si="11"/>
        <v>37690000.726029113</v>
      </c>
    </row>
    <row r="151" spans="1:8" x14ac:dyDescent="0.25">
      <c r="A151" s="5">
        <v>213</v>
      </c>
      <c r="B151" s="14">
        <v>43556</v>
      </c>
      <c r="C151" s="11">
        <f t="shared" si="8"/>
        <v>13</v>
      </c>
      <c r="D151" s="6">
        <f t="shared" si="9"/>
        <v>37690000.726029113</v>
      </c>
      <c r="E151" s="6">
        <f>IF(E150&lt;&gt;-G150,E150,IF(A151&gt;12*(30-'Example TIC cashflows'!$G$11),-$G$4,PMT('Example TIC cashflows'!$G$10/12,360,H150,0,0)))</f>
        <v>-191590.83</v>
      </c>
      <c r="F151" s="12">
        <f t="shared" si="10"/>
        <v>-7.0239813067018986E-3</v>
      </c>
      <c r="G151" s="12">
        <f>D151*'Example TIC cashflows'!$G$10/12</f>
        <v>191590.83702398129</v>
      </c>
      <c r="H151" s="12">
        <f t="shared" si="11"/>
        <v>37690000.733053096</v>
      </c>
    </row>
    <row r="152" spans="1:8" x14ac:dyDescent="0.25">
      <c r="A152" s="9">
        <v>212</v>
      </c>
      <c r="B152" s="10">
        <v>43586</v>
      </c>
      <c r="C152" s="11">
        <f t="shared" si="8"/>
        <v>13</v>
      </c>
      <c r="D152" s="6">
        <f t="shared" si="9"/>
        <v>37690000.733053096</v>
      </c>
      <c r="E152" s="6">
        <f>IF(E151&lt;&gt;-G151,E151,IF(A152&gt;12*(30-'Example TIC cashflows'!$G$11),-$G$4,PMT('Example TIC cashflows'!$G$10/12,360,H151,0,0)))</f>
        <v>-191590.83</v>
      </c>
      <c r="F152" s="12">
        <f t="shared" si="10"/>
        <v>-7.0596865843981504E-3</v>
      </c>
      <c r="G152" s="12">
        <f>D152*'Example TIC cashflows'!$G$10/12</f>
        <v>191590.83705968657</v>
      </c>
      <c r="H152" s="12">
        <f t="shared" si="11"/>
        <v>37690000.740112782</v>
      </c>
    </row>
    <row r="153" spans="1:8" x14ac:dyDescent="0.25">
      <c r="A153" s="5">
        <v>211</v>
      </c>
      <c r="B153" s="14">
        <v>43617</v>
      </c>
      <c r="C153" s="11">
        <f t="shared" si="8"/>
        <v>13</v>
      </c>
      <c r="D153" s="6">
        <f t="shared" si="9"/>
        <v>37690000.740112782</v>
      </c>
      <c r="E153" s="6">
        <f>IF(E152&lt;&gt;-G152,E152,IF(A153&gt;12*(30-'Example TIC cashflows'!$G$11),-$G$4,PMT('Example TIC cashflows'!$G$10/12,360,H152,0,0)))</f>
        <v>-191590.83</v>
      </c>
      <c r="F153" s="12">
        <f t="shared" si="10"/>
        <v>-7.0955733244773E-3</v>
      </c>
      <c r="G153" s="12">
        <f>D153*'Example TIC cashflows'!$G$10/12</f>
        <v>191590.83709557331</v>
      </c>
      <c r="H153" s="12">
        <f t="shared" si="11"/>
        <v>37690000.747208357</v>
      </c>
    </row>
    <row r="154" spans="1:8" x14ac:dyDescent="0.25">
      <c r="A154" s="9">
        <v>210</v>
      </c>
      <c r="B154" s="10">
        <v>43647</v>
      </c>
      <c r="C154" s="11">
        <f t="shared" si="8"/>
        <v>13</v>
      </c>
      <c r="D154" s="6">
        <f t="shared" si="9"/>
        <v>37690000.747208357</v>
      </c>
      <c r="E154" s="6">
        <f>IF(E153&lt;&gt;-G153,E153,IF(A154&gt;12*(30-'Example TIC cashflows'!$G$11),-$G$4,PMT('Example TIC cashflows'!$G$10/12,360,H153,0,0)))</f>
        <v>-191590.83</v>
      </c>
      <c r="F154" s="12">
        <f t="shared" si="10"/>
        <v>-7.1316424873657525E-3</v>
      </c>
      <c r="G154" s="12">
        <f>D154*'Example TIC cashflows'!$G$10/12</f>
        <v>191590.83713164247</v>
      </c>
      <c r="H154" s="12">
        <f t="shared" si="11"/>
        <v>37690000.75434</v>
      </c>
    </row>
    <row r="155" spans="1:8" x14ac:dyDescent="0.25">
      <c r="A155" s="5">
        <v>209</v>
      </c>
      <c r="B155" s="14">
        <v>43678</v>
      </c>
      <c r="C155" s="11">
        <f t="shared" si="8"/>
        <v>13</v>
      </c>
      <c r="D155" s="6">
        <f t="shared" si="9"/>
        <v>37690000.75434</v>
      </c>
      <c r="E155" s="6">
        <f>IF(E154&lt;&gt;-G154,E154,IF(A155&gt;12*(30-'Example TIC cashflows'!$G$11),-$G$4,PMT('Example TIC cashflows'!$G$10/12,360,H154,0,0)))</f>
        <v>-191590.83</v>
      </c>
      <c r="F155" s="12">
        <f t="shared" si="10"/>
        <v>-7.1678950334899127E-3</v>
      </c>
      <c r="G155" s="12">
        <f>D155*'Example TIC cashflows'!$G$10/12</f>
        <v>191590.83716789502</v>
      </c>
      <c r="H155" s="12">
        <f t="shared" si="11"/>
        <v>37690000.761507899</v>
      </c>
    </row>
    <row r="156" spans="1:8" x14ac:dyDescent="0.25">
      <c r="A156" s="9">
        <v>208</v>
      </c>
      <c r="B156" s="10">
        <v>43709</v>
      </c>
      <c r="C156" s="11">
        <f t="shared" si="8"/>
        <v>13</v>
      </c>
      <c r="D156" s="6">
        <f t="shared" si="9"/>
        <v>37690000.761507899</v>
      </c>
      <c r="E156" s="6">
        <f>IF(E155&lt;&gt;-G155,E155,IF(A156&gt;12*(30-'Example TIC cashflows'!$G$11),-$G$4,PMT('Example TIC cashflows'!$G$10/12,360,H155,0,0)))</f>
        <v>-191590.83</v>
      </c>
      <c r="F156" s="12">
        <f t="shared" si="10"/>
        <v>-7.2043318068608642E-3</v>
      </c>
      <c r="G156" s="12">
        <f>D156*'Example TIC cashflows'!$G$10/12</f>
        <v>191590.83720433179</v>
      </c>
      <c r="H156" s="12">
        <f t="shared" si="11"/>
        <v>37690000.76871223</v>
      </c>
    </row>
    <row r="157" spans="1:8" x14ac:dyDescent="0.25">
      <c r="A157" s="5">
        <v>207</v>
      </c>
      <c r="B157" s="14">
        <v>43739</v>
      </c>
      <c r="C157" s="11">
        <f t="shared" si="8"/>
        <v>13</v>
      </c>
      <c r="D157" s="6">
        <f t="shared" si="9"/>
        <v>37690000.76871223</v>
      </c>
      <c r="E157" s="6">
        <f>IF(E156&lt;&gt;-G156,E156,IF(A157&gt;12*(30-'Example TIC cashflows'!$G$11),-$G$4,PMT('Example TIC cashflows'!$G$10/12,360,H156,0,0)))</f>
        <v>-191590.83</v>
      </c>
      <c r="F157" s="12">
        <f t="shared" si="10"/>
        <v>-7.2409538261126727E-3</v>
      </c>
      <c r="G157" s="12">
        <f>D157*'Example TIC cashflows'!$G$10/12</f>
        <v>191590.83724095381</v>
      </c>
      <c r="H157" s="12">
        <f t="shared" si="11"/>
        <v>37690000.775953189</v>
      </c>
    </row>
    <row r="158" spans="1:8" x14ac:dyDescent="0.25">
      <c r="A158" s="9">
        <v>206</v>
      </c>
      <c r="B158" s="10">
        <v>43770</v>
      </c>
      <c r="C158" s="11">
        <f t="shared" si="8"/>
        <v>13</v>
      </c>
      <c r="D158" s="6">
        <f t="shared" si="9"/>
        <v>37690000.775953189</v>
      </c>
      <c r="E158" s="6">
        <f>IF(E157&lt;&gt;-G157,E157,IF(A158&gt;12*(30-'Example TIC cashflows'!$G$11),-$G$4,PMT('Example TIC cashflows'!$G$10/12,360,H157,0,0)))</f>
        <v>-191590.83</v>
      </c>
      <c r="F158" s="12">
        <f t="shared" si="10"/>
        <v>-7.2777620516717434E-3</v>
      </c>
      <c r="G158" s="12">
        <f>D158*'Example TIC cashflows'!$G$10/12</f>
        <v>191590.83727776204</v>
      </c>
      <c r="H158" s="12">
        <f t="shared" si="11"/>
        <v>37690000.783230953</v>
      </c>
    </row>
    <row r="159" spans="1:8" x14ac:dyDescent="0.25">
      <c r="A159" s="5">
        <v>205</v>
      </c>
      <c r="B159" s="14">
        <v>43800</v>
      </c>
      <c r="C159" s="11">
        <f t="shared" si="8"/>
        <v>13</v>
      </c>
      <c r="D159" s="6">
        <f t="shared" si="9"/>
        <v>37690000.783230953</v>
      </c>
      <c r="E159" s="6">
        <f>IF(E158&lt;&gt;-G158,E158,IF(A159&gt;12*(30-'Example TIC cashflows'!$G$11),-$G$4,PMT('Example TIC cashflows'!$G$10/12,360,H158,0,0)))</f>
        <v>-191590.83</v>
      </c>
      <c r="F159" s="12">
        <f t="shared" si="10"/>
        <v>-7.3147573275491595E-3</v>
      </c>
      <c r="G159" s="12">
        <f>D159*'Example TIC cashflows'!$G$10/12</f>
        <v>191590.83731475731</v>
      </c>
      <c r="H159" s="12">
        <f t="shared" si="11"/>
        <v>37690000.790545709</v>
      </c>
    </row>
    <row r="160" spans="1:8" x14ac:dyDescent="0.25">
      <c r="A160" s="9">
        <v>204</v>
      </c>
      <c r="B160" s="10">
        <v>43831</v>
      </c>
      <c r="C160" s="11">
        <f t="shared" si="8"/>
        <v>14</v>
      </c>
      <c r="D160" s="6">
        <f t="shared" si="9"/>
        <v>37690000.790545709</v>
      </c>
      <c r="E160" s="6">
        <f>IF(E159&lt;&gt;-G159,E159,IF(A160&gt;12*(30-'Example TIC cashflows'!$G$11),-$G$4,PMT('Example TIC cashflows'!$G$10/12,360,H159,0,0)))</f>
        <v>-191590.83</v>
      </c>
      <c r="F160" s="12">
        <f t="shared" si="10"/>
        <v>-7.3519407014828175E-3</v>
      </c>
      <c r="G160" s="12">
        <f>D160*'Example TIC cashflows'!$G$10/12</f>
        <v>191590.83735194069</v>
      </c>
      <c r="H160" s="12">
        <f t="shared" si="11"/>
        <v>37690000.797897652</v>
      </c>
    </row>
    <row r="161" spans="1:8" x14ac:dyDescent="0.25">
      <c r="A161" s="5">
        <v>203</v>
      </c>
      <c r="B161" s="14">
        <v>43862</v>
      </c>
      <c r="C161" s="11">
        <f t="shared" si="8"/>
        <v>14</v>
      </c>
      <c r="D161" s="6">
        <f t="shared" si="9"/>
        <v>37690000.797897652</v>
      </c>
      <c r="E161" s="6">
        <f>IF(E160&lt;&gt;-G160,E160,IF(A161&gt;12*(30-'Example TIC cashflows'!$G$11),-$G$4,PMT('Example TIC cashflows'!$G$10/12,360,H160,0,0)))</f>
        <v>-191590.83</v>
      </c>
      <c r="F161" s="12">
        <f t="shared" si="10"/>
        <v>-7.3893130756914616E-3</v>
      </c>
      <c r="G161" s="12">
        <f>D161*'Example TIC cashflows'!$G$10/12</f>
        <v>191590.83738931306</v>
      </c>
      <c r="H161" s="12">
        <f t="shared" si="11"/>
        <v>37690000.805286966</v>
      </c>
    </row>
    <row r="162" spans="1:8" x14ac:dyDescent="0.25">
      <c r="A162" s="9">
        <v>202</v>
      </c>
      <c r="B162" s="10">
        <v>43891</v>
      </c>
      <c r="C162" s="11">
        <f t="shared" si="8"/>
        <v>14</v>
      </c>
      <c r="D162" s="6">
        <f t="shared" si="9"/>
        <v>37690000.805286966</v>
      </c>
      <c r="E162" s="6">
        <f>IF(E161&lt;&gt;-G161,E161,IF(A162&gt;12*(30-'Example TIC cashflows'!$G$11),-$G$4,PMT('Example TIC cashflows'!$G$10/12,360,H161,0,0)))</f>
        <v>-191590.83</v>
      </c>
      <c r="F162" s="12">
        <f t="shared" si="10"/>
        <v>-7.4268754106014967E-3</v>
      </c>
      <c r="G162" s="12">
        <f>D162*'Example TIC cashflows'!$G$10/12</f>
        <v>191590.8374268754</v>
      </c>
      <c r="H162" s="12">
        <f t="shared" si="11"/>
        <v>37690000.812713847</v>
      </c>
    </row>
    <row r="163" spans="1:8" x14ac:dyDescent="0.25">
      <c r="A163" s="5">
        <v>201</v>
      </c>
      <c r="B163" s="14">
        <v>43922</v>
      </c>
      <c r="C163" s="11">
        <f t="shared" si="8"/>
        <v>14</v>
      </c>
      <c r="D163" s="6">
        <f t="shared" si="9"/>
        <v>37690000.812713847</v>
      </c>
      <c r="E163" s="6">
        <f>IF(E162&lt;&gt;-G162,E162,IF(A163&gt;12*(30-'Example TIC cashflows'!$G$11),-$G$4,PMT('Example TIC cashflows'!$G$10/12,360,H162,0,0)))</f>
        <v>-191590.83</v>
      </c>
      <c r="F163" s="12">
        <f t="shared" si="10"/>
        <v>-7.4646287248469889E-3</v>
      </c>
      <c r="G163" s="12">
        <f>D163*'Example TIC cashflows'!$G$10/12</f>
        <v>191590.83746462871</v>
      </c>
      <c r="H163" s="12">
        <f t="shared" si="11"/>
        <v>37690000.820178479</v>
      </c>
    </row>
    <row r="164" spans="1:8" x14ac:dyDescent="0.25">
      <c r="A164" s="9">
        <v>200</v>
      </c>
      <c r="B164" s="10">
        <v>43952</v>
      </c>
      <c r="C164" s="11">
        <f t="shared" si="8"/>
        <v>14</v>
      </c>
      <c r="D164" s="6">
        <f t="shared" si="9"/>
        <v>37690000.820178479</v>
      </c>
      <c r="E164" s="6">
        <f>IF(E163&lt;&gt;-G163,E163,IF(A164&gt;12*(30-'Example TIC cashflows'!$G$11),-$G$4,PMT('Example TIC cashflows'!$G$10/12,360,H163,0,0)))</f>
        <v>-191590.83</v>
      </c>
      <c r="F164" s="12">
        <f t="shared" si="10"/>
        <v>-7.5025739497505128E-3</v>
      </c>
      <c r="G164" s="12">
        <f>D164*'Example TIC cashflows'!$G$10/12</f>
        <v>191590.83750257394</v>
      </c>
      <c r="H164" s="12">
        <f t="shared" si="11"/>
        <v>37690000.827681057</v>
      </c>
    </row>
    <row r="165" spans="1:8" x14ac:dyDescent="0.25">
      <c r="A165" s="5">
        <v>199</v>
      </c>
      <c r="B165" s="14">
        <v>43983</v>
      </c>
      <c r="C165" s="11">
        <f t="shared" si="8"/>
        <v>14</v>
      </c>
      <c r="D165" s="6">
        <f t="shared" si="9"/>
        <v>37690000.827681057</v>
      </c>
      <c r="E165" s="6">
        <f>IF(E164&lt;&gt;-G164,E164,IF(A165&gt;12*(30-'Example TIC cashflows'!$G$11),-$G$4,PMT('Example TIC cashflows'!$G$10/12,360,H164,0,0)))</f>
        <v>-191590.83</v>
      </c>
      <c r="F165" s="12">
        <f t="shared" si="10"/>
        <v>-7.540712074842304E-3</v>
      </c>
      <c r="G165" s="12">
        <f>D165*'Example TIC cashflows'!$G$10/12</f>
        <v>191590.83754071206</v>
      </c>
      <c r="H165" s="12">
        <f t="shared" si="11"/>
        <v>37690000.835221767</v>
      </c>
    </row>
    <row r="166" spans="1:8" x14ac:dyDescent="0.25">
      <c r="A166" s="9">
        <v>198</v>
      </c>
      <c r="B166" s="10">
        <v>44013</v>
      </c>
      <c r="C166" s="11">
        <f t="shared" si="8"/>
        <v>14</v>
      </c>
      <c r="D166" s="6">
        <f t="shared" si="9"/>
        <v>37690000.835221767</v>
      </c>
      <c r="E166" s="6">
        <f>IF(E165&lt;&gt;-G165,E165,IF(A166&gt;12*(30-'Example TIC cashflows'!$G$11),-$G$4,PMT('Example TIC cashflows'!$G$10/12,360,H165,0,0)))</f>
        <v>-191590.83</v>
      </c>
      <c r="F166" s="12">
        <f t="shared" si="10"/>
        <v>-7.5790439732372761E-3</v>
      </c>
      <c r="G166" s="12">
        <f>D166*'Example TIC cashflows'!$G$10/12</f>
        <v>191590.83757904396</v>
      </c>
      <c r="H166" s="12">
        <f t="shared" si="11"/>
        <v>37690000.842800811</v>
      </c>
    </row>
    <row r="167" spans="1:8" x14ac:dyDescent="0.25">
      <c r="A167" s="5">
        <v>197</v>
      </c>
      <c r="B167" s="14">
        <v>44044</v>
      </c>
      <c r="C167" s="11">
        <f t="shared" si="8"/>
        <v>14</v>
      </c>
      <c r="D167" s="6">
        <f t="shared" si="9"/>
        <v>37690000.842800811</v>
      </c>
      <c r="E167" s="6">
        <f>IF(E166&lt;&gt;-G166,E166,IF(A167&gt;12*(30-'Example TIC cashflows'!$G$11),-$G$4,PMT('Example TIC cashflows'!$G$10/12,360,H166,0,0)))</f>
        <v>-191590.83</v>
      </c>
      <c r="F167" s="12">
        <f t="shared" si="10"/>
        <v>-7.6175707799848169E-3</v>
      </c>
      <c r="G167" s="12">
        <f>D167*'Example TIC cashflows'!$G$10/12</f>
        <v>191590.83761757077</v>
      </c>
      <c r="H167" s="12">
        <f t="shared" si="11"/>
        <v>37690000.850418381</v>
      </c>
    </row>
    <row r="168" spans="1:8" x14ac:dyDescent="0.25">
      <c r="A168" s="9">
        <v>196</v>
      </c>
      <c r="B168" s="10">
        <v>44075</v>
      </c>
      <c r="C168" s="11">
        <f t="shared" si="8"/>
        <v>14</v>
      </c>
      <c r="D168" s="6">
        <f t="shared" si="9"/>
        <v>37690000.850418381</v>
      </c>
      <c r="E168" s="6">
        <f>IF(E167&lt;&gt;-G167,E167,IF(A168&gt;12*(30-'Example TIC cashflows'!$G$11),-$G$4,PMT('Example TIC cashflows'!$G$10/12,360,H167,0,0)))</f>
        <v>-191590.83</v>
      </c>
      <c r="F168" s="12">
        <f t="shared" si="10"/>
        <v>-7.6562934555113316E-3</v>
      </c>
      <c r="G168" s="12">
        <f>D168*'Example TIC cashflows'!$G$10/12</f>
        <v>191590.83765629344</v>
      </c>
      <c r="H168" s="12">
        <f t="shared" si="11"/>
        <v>37690000.85807468</v>
      </c>
    </row>
    <row r="169" spans="1:8" x14ac:dyDescent="0.25">
      <c r="A169" s="5">
        <v>195</v>
      </c>
      <c r="B169" s="14">
        <v>44105</v>
      </c>
      <c r="C169" s="11">
        <f t="shared" si="8"/>
        <v>14</v>
      </c>
      <c r="D169" s="6">
        <f t="shared" si="9"/>
        <v>37690000.85807468</v>
      </c>
      <c r="E169" s="6">
        <f>IF(E168&lt;&gt;-G168,E168,IF(A169&gt;12*(30-'Example TIC cashflows'!$G$11),-$G$4,PMT('Example TIC cashflows'!$G$10/12,360,H168,0,0)))</f>
        <v>-191590.83</v>
      </c>
      <c r="F169" s="12">
        <f t="shared" si="10"/>
        <v>-7.6952129602432251E-3</v>
      </c>
      <c r="G169" s="12">
        <f>D169*'Example TIC cashflows'!$G$10/12</f>
        <v>191590.83769521295</v>
      </c>
      <c r="H169" s="12">
        <f t="shared" si="11"/>
        <v>37690000.865769893</v>
      </c>
    </row>
    <row r="170" spans="1:8" x14ac:dyDescent="0.25">
      <c r="A170" s="9">
        <v>194</v>
      </c>
      <c r="B170" s="10">
        <v>44136</v>
      </c>
      <c r="C170" s="11">
        <f t="shared" si="8"/>
        <v>14</v>
      </c>
      <c r="D170" s="6">
        <f t="shared" si="9"/>
        <v>37690000.865769893</v>
      </c>
      <c r="E170" s="6">
        <f>IF(E169&lt;&gt;-G169,E169,IF(A170&gt;12*(30-'Example TIC cashflows'!$G$11),-$G$4,PMT('Example TIC cashflows'!$G$10/12,360,H169,0,0)))</f>
        <v>-191590.83</v>
      </c>
      <c r="F170" s="12">
        <f t="shared" si="10"/>
        <v>-7.7343303128145635E-3</v>
      </c>
      <c r="G170" s="12">
        <f>D170*'Example TIC cashflows'!$G$10/12</f>
        <v>191590.8377343303</v>
      </c>
      <c r="H170" s="12">
        <f t="shared" si="11"/>
        <v>37690000.873504221</v>
      </c>
    </row>
    <row r="171" spans="1:8" x14ac:dyDescent="0.25">
      <c r="A171" s="5">
        <v>193</v>
      </c>
      <c r="B171" s="14">
        <v>44166</v>
      </c>
      <c r="C171" s="11">
        <f t="shared" si="8"/>
        <v>14</v>
      </c>
      <c r="D171" s="6">
        <f t="shared" si="9"/>
        <v>37690000.873504221</v>
      </c>
      <c r="E171" s="6">
        <f>IF(E170&lt;&gt;-G170,E170,IF(A171&gt;12*(30-'Example TIC cashflows'!$G$11),-$G$4,PMT('Example TIC cashflows'!$G$10/12,360,H170,0,0)))</f>
        <v>-191590.83</v>
      </c>
      <c r="F171" s="12">
        <f t="shared" si="10"/>
        <v>-7.7736464736517519E-3</v>
      </c>
      <c r="G171" s="12">
        <f>D171*'Example TIC cashflows'!$G$10/12</f>
        <v>191590.83777364646</v>
      </c>
      <c r="H171" s="12">
        <f t="shared" si="11"/>
        <v>37690000.881277867</v>
      </c>
    </row>
    <row r="172" spans="1:8" x14ac:dyDescent="0.25">
      <c r="A172" s="9">
        <v>192</v>
      </c>
      <c r="B172" s="10">
        <v>44197</v>
      </c>
      <c r="C172" s="11">
        <f t="shared" si="8"/>
        <v>15</v>
      </c>
      <c r="D172" s="6">
        <f t="shared" si="9"/>
        <v>37690000.881277867</v>
      </c>
      <c r="E172" s="6">
        <f>IF(E171&lt;&gt;-G171,E171,IF(A172&gt;12*(30-'Example TIC cashflows'!$G$11),-$G$4,PMT('Example TIC cashflows'!$G$10/12,360,H171,0,0)))</f>
        <v>-191590.83</v>
      </c>
      <c r="F172" s="12">
        <f t="shared" si="10"/>
        <v>-7.8131624904926866E-3</v>
      </c>
      <c r="G172" s="12">
        <f>D172*'Example TIC cashflows'!$G$10/12</f>
        <v>191590.83781316248</v>
      </c>
      <c r="H172" s="12">
        <f t="shared" si="11"/>
        <v>37690000.88909103</v>
      </c>
    </row>
    <row r="173" spans="1:8" x14ac:dyDescent="0.25">
      <c r="A173" s="5">
        <v>191</v>
      </c>
      <c r="B173" s="14">
        <v>44228</v>
      </c>
      <c r="C173" s="11">
        <f t="shared" si="8"/>
        <v>15</v>
      </c>
      <c r="D173" s="6">
        <f t="shared" si="9"/>
        <v>37690000.88909103</v>
      </c>
      <c r="E173" s="6">
        <f>IF(E172&lt;&gt;-G172,E172,IF(A173&gt;12*(30-'Example TIC cashflows'!$G$11),-$G$4,PMT('Example TIC cashflows'!$G$10/12,360,H172,0,0)))</f>
        <v>-191590.83</v>
      </c>
      <c r="F173" s="12">
        <f t="shared" si="10"/>
        <v>-7.8528794110752642E-3</v>
      </c>
      <c r="G173" s="12">
        <f>D173*'Example TIC cashflows'!$G$10/12</f>
        <v>191590.8378528794</v>
      </c>
      <c r="H173" s="12">
        <f t="shared" si="11"/>
        <v>37690000.896943912</v>
      </c>
    </row>
    <row r="174" spans="1:8" x14ac:dyDescent="0.25">
      <c r="A174" s="9">
        <v>190</v>
      </c>
      <c r="B174" s="10">
        <v>44256</v>
      </c>
      <c r="C174" s="11">
        <f t="shared" si="8"/>
        <v>15</v>
      </c>
      <c r="D174" s="6">
        <f t="shared" si="9"/>
        <v>37690000.896943912</v>
      </c>
      <c r="E174" s="6">
        <f>IF(E173&lt;&gt;-G173,E173,IF(A174&gt;12*(30-'Example TIC cashflows'!$G$11),-$G$4,PMT('Example TIC cashflows'!$G$10/12,360,H173,0,0)))</f>
        <v>-191590.83</v>
      </c>
      <c r="F174" s="12">
        <f t="shared" si="10"/>
        <v>-7.8927982249297202E-3</v>
      </c>
      <c r="G174" s="12">
        <f>D174*'Example TIC cashflows'!$G$10/12</f>
        <v>191590.83789279821</v>
      </c>
      <c r="H174" s="12">
        <f t="shared" si="11"/>
        <v>37690000.904836714</v>
      </c>
    </row>
    <row r="175" spans="1:8" x14ac:dyDescent="0.25">
      <c r="A175" s="5">
        <v>189</v>
      </c>
      <c r="B175" s="14">
        <v>44287</v>
      </c>
      <c r="C175" s="11">
        <f t="shared" si="8"/>
        <v>15</v>
      </c>
      <c r="D175" s="6">
        <f t="shared" si="9"/>
        <v>37690000.904836714</v>
      </c>
      <c r="E175" s="6">
        <f>IF(E174&lt;&gt;-G174,E174,IF(A175&gt;12*(30-'Example TIC cashflows'!$G$11),-$G$4,PMT('Example TIC cashflows'!$G$10/12,360,H174,0,0)))</f>
        <v>-191590.83</v>
      </c>
      <c r="F175" s="12">
        <f t="shared" si="10"/>
        <v>-7.9329199797939509E-3</v>
      </c>
      <c r="G175" s="12">
        <f>D175*'Example TIC cashflows'!$G$10/12</f>
        <v>191590.83793291997</v>
      </c>
      <c r="H175" s="12">
        <f t="shared" si="11"/>
        <v>37690000.912769638</v>
      </c>
    </row>
    <row r="176" spans="1:8" x14ac:dyDescent="0.25">
      <c r="A176" s="9">
        <v>188</v>
      </c>
      <c r="B176" s="10">
        <v>44317</v>
      </c>
      <c r="C176" s="11">
        <f t="shared" si="8"/>
        <v>15</v>
      </c>
      <c r="D176" s="6">
        <f t="shared" si="9"/>
        <v>37690000.912769638</v>
      </c>
      <c r="E176" s="6">
        <f>IF(E175&lt;&gt;-G175,E175,IF(A176&gt;12*(30-'Example TIC cashflows'!$G$11),-$G$4,PMT('Example TIC cashflows'!$G$10/12,360,H175,0,0)))</f>
        <v>-191590.83</v>
      </c>
      <c r="F176" s="12">
        <f t="shared" si="10"/>
        <v>-7.973245665198192E-3</v>
      </c>
      <c r="G176" s="12">
        <f>D176*'Example TIC cashflows'!$G$10/12</f>
        <v>191590.83797324565</v>
      </c>
      <c r="H176" s="12">
        <f t="shared" si="11"/>
        <v>37690000.920742884</v>
      </c>
    </row>
    <row r="177" spans="1:8" x14ac:dyDescent="0.25">
      <c r="A177" s="5">
        <v>187</v>
      </c>
      <c r="B177" s="14">
        <v>44348</v>
      </c>
      <c r="C177" s="11">
        <f t="shared" si="8"/>
        <v>15</v>
      </c>
      <c r="D177" s="6">
        <f t="shared" si="9"/>
        <v>37690000.920742884</v>
      </c>
      <c r="E177" s="6">
        <f>IF(E176&lt;&gt;-G176,E176,IF(A177&gt;12*(30-'Example TIC cashflows'!$G$11),-$G$4,PMT('Example TIC cashflows'!$G$10/12,360,H176,0,0)))</f>
        <v>-191590.83</v>
      </c>
      <c r="F177" s="12">
        <f t="shared" si="10"/>
        <v>-8.0137763288803399E-3</v>
      </c>
      <c r="G177" s="12">
        <f>D177*'Example TIC cashflows'!$G$10/12</f>
        <v>191590.83801377632</v>
      </c>
      <c r="H177" s="12">
        <f t="shared" si="11"/>
        <v>37690000.928756662</v>
      </c>
    </row>
    <row r="178" spans="1:8" x14ac:dyDescent="0.25">
      <c r="A178" s="9">
        <v>186</v>
      </c>
      <c r="B178" s="10">
        <v>44378</v>
      </c>
      <c r="C178" s="11">
        <f t="shared" si="8"/>
        <v>15</v>
      </c>
      <c r="D178" s="6">
        <f t="shared" si="9"/>
        <v>37690000.928756662</v>
      </c>
      <c r="E178" s="6">
        <f>IF(E177&lt;&gt;-G177,E177,IF(A178&gt;12*(30-'Example TIC cashflows'!$G$11),-$G$4,PMT('Example TIC cashflows'!$G$10/12,360,H177,0,0)))</f>
        <v>-191590.83</v>
      </c>
      <c r="F178" s="12">
        <f t="shared" si="10"/>
        <v>-8.0545130185782909E-3</v>
      </c>
      <c r="G178" s="12">
        <f>D178*'Example TIC cashflows'!$G$10/12</f>
        <v>191590.83805451301</v>
      </c>
      <c r="H178" s="12">
        <f t="shared" si="11"/>
        <v>37690000.936811179</v>
      </c>
    </row>
    <row r="179" spans="1:8" x14ac:dyDescent="0.25">
      <c r="A179" s="5">
        <v>185</v>
      </c>
      <c r="B179" s="14">
        <v>44409</v>
      </c>
      <c r="C179" s="11">
        <f t="shared" si="8"/>
        <v>15</v>
      </c>
      <c r="D179" s="6">
        <f t="shared" si="9"/>
        <v>37690000.936811179</v>
      </c>
      <c r="E179" s="6">
        <f>IF(E178&lt;&gt;-G178,E178,IF(A179&gt;12*(30-'Example TIC cashflows'!$G$11),-$G$4,PMT('Example TIC cashflows'!$G$10/12,360,H178,0,0)))</f>
        <v>-191590.83</v>
      </c>
      <c r="F179" s="12">
        <f t="shared" si="10"/>
        <v>-8.0954568402376026E-3</v>
      </c>
      <c r="G179" s="12">
        <f>D179*'Example TIC cashflows'!$G$10/12</f>
        <v>191590.83809545683</v>
      </c>
      <c r="H179" s="12">
        <f t="shared" si="11"/>
        <v>37690000.944906637</v>
      </c>
    </row>
    <row r="180" spans="1:8" x14ac:dyDescent="0.25">
      <c r="A180" s="9">
        <v>184</v>
      </c>
      <c r="B180" s="10">
        <v>44440</v>
      </c>
      <c r="C180" s="11">
        <f t="shared" si="8"/>
        <v>15</v>
      </c>
      <c r="D180" s="6">
        <f t="shared" si="9"/>
        <v>37690000.944906637</v>
      </c>
      <c r="E180" s="6">
        <f>IF(E179&lt;&gt;-G179,E179,IF(A180&gt;12*(30-'Example TIC cashflows'!$G$11),-$G$4,PMT('Example TIC cashflows'!$G$10/12,360,H179,0,0)))</f>
        <v>-191590.83</v>
      </c>
      <c r="F180" s="12">
        <f t="shared" si="10"/>
        <v>-8.1366087542846799E-3</v>
      </c>
      <c r="G180" s="12">
        <f>D180*'Example TIC cashflows'!$G$10/12</f>
        <v>191590.83813660874</v>
      </c>
      <c r="H180" s="12">
        <f t="shared" si="11"/>
        <v>37690000.953043245</v>
      </c>
    </row>
    <row r="181" spans="1:8" x14ac:dyDescent="0.25">
      <c r="A181" s="5">
        <v>183</v>
      </c>
      <c r="B181" s="14">
        <v>44470</v>
      </c>
      <c r="C181" s="11">
        <f t="shared" si="8"/>
        <v>15</v>
      </c>
      <c r="D181" s="6">
        <f t="shared" si="9"/>
        <v>37690000.953043245</v>
      </c>
      <c r="E181" s="6">
        <f>IF(E180&lt;&gt;-G180,E180,IF(A181&gt;12*(30-'Example TIC cashflows'!$G$11),-$G$4,PMT('Example TIC cashflows'!$G$10/12,360,H180,0,0)))</f>
        <v>-191590.83</v>
      </c>
      <c r="F181" s="12">
        <f t="shared" si="10"/>
        <v>-8.1779698375612497E-3</v>
      </c>
      <c r="G181" s="12">
        <f>D181*'Example TIC cashflows'!$G$10/12</f>
        <v>191590.83817796982</v>
      </c>
      <c r="H181" s="12">
        <f t="shared" si="11"/>
        <v>37690000.961221218</v>
      </c>
    </row>
    <row r="182" spans="1:8" x14ac:dyDescent="0.25">
      <c r="A182" s="9">
        <v>182</v>
      </c>
      <c r="B182" s="10">
        <v>44501</v>
      </c>
      <c r="C182" s="11">
        <f t="shared" si="8"/>
        <v>15</v>
      </c>
      <c r="D182" s="6">
        <f t="shared" si="9"/>
        <v>37690000.961221218</v>
      </c>
      <c r="E182" s="6">
        <f>IF(E181&lt;&gt;-G181,E181,IF(A182&gt;12*(30-'Example TIC cashflows'!$G$11),-$G$4,PMT('Example TIC cashflows'!$G$10/12,360,H181,0,0)))</f>
        <v>-191590.83</v>
      </c>
      <c r="F182" s="12">
        <f t="shared" si="10"/>
        <v>-8.2195412251166999E-3</v>
      </c>
      <c r="G182" s="12">
        <f>D182*'Example TIC cashflows'!$G$10/12</f>
        <v>191590.83821954121</v>
      </c>
      <c r="H182" s="12">
        <f t="shared" si="11"/>
        <v>37690000.969440758</v>
      </c>
    </row>
    <row r="183" spans="1:8" x14ac:dyDescent="0.25">
      <c r="A183" s="5">
        <v>181</v>
      </c>
      <c r="B183" s="14">
        <v>44531</v>
      </c>
      <c r="C183" s="11">
        <f t="shared" si="8"/>
        <v>15</v>
      </c>
      <c r="D183" s="6">
        <f t="shared" si="9"/>
        <v>37690000.969440758</v>
      </c>
      <c r="E183" s="6">
        <f>IF(E182&lt;&gt;-G182,E182,IF(A183&gt;12*(30-'Example TIC cashflows'!$G$11),-$G$4,PMT('Example TIC cashflows'!$G$10/12,360,H182,0,0)))</f>
        <v>-191590.83</v>
      </c>
      <c r="F183" s="12">
        <f t="shared" si="10"/>
        <v>-8.2613238773774356E-3</v>
      </c>
      <c r="G183" s="12">
        <f>D183*'Example TIC cashflows'!$G$10/12</f>
        <v>191590.83826132386</v>
      </c>
      <c r="H183" s="12">
        <f t="shared" si="11"/>
        <v>37690000.977702081</v>
      </c>
    </row>
    <row r="184" spans="1:8" x14ac:dyDescent="0.25">
      <c r="A184" s="9">
        <v>180</v>
      </c>
      <c r="B184" s="10">
        <v>44562</v>
      </c>
      <c r="C184" s="11">
        <f t="shared" si="8"/>
        <v>16</v>
      </c>
      <c r="D184" s="6">
        <f t="shared" si="9"/>
        <v>37690000.977702081</v>
      </c>
      <c r="E184" s="6">
        <f>IF(E183&lt;&gt;-G183,E183,IF(A184&gt;12*(30-'Example TIC cashflows'!$G$11),-$G$4,PMT('Example TIC cashflows'!$G$10/12,360,H183,0,0)))</f>
        <v>-191590.83</v>
      </c>
      <c r="F184" s="12">
        <f t="shared" si="10"/>
        <v>-8.3033189293928444E-3</v>
      </c>
      <c r="G184" s="12">
        <f>D184*'Example TIC cashflows'!$G$10/12</f>
        <v>191590.83830331892</v>
      </c>
      <c r="H184" s="12">
        <f t="shared" si="11"/>
        <v>37690000.986005403</v>
      </c>
    </row>
    <row r="185" spans="1:8" x14ac:dyDescent="0.25">
      <c r="A185" s="5">
        <v>179</v>
      </c>
      <c r="B185" s="14">
        <v>44593</v>
      </c>
      <c r="C185" s="11">
        <f t="shared" si="8"/>
        <v>16</v>
      </c>
      <c r="D185" s="6">
        <f t="shared" si="9"/>
        <v>37690000.986005403</v>
      </c>
      <c r="E185" s="6">
        <f>IF(E184&lt;&gt;-G184,E184,IF(A185&gt;12*(30-'Example TIC cashflows'!$G$11),-$G$4,PMT('Example TIC cashflows'!$G$10/12,360,H184,0,0)))</f>
        <v>-191590.83</v>
      </c>
      <c r="F185" s="12">
        <f t="shared" si="10"/>
        <v>-8.3455274580046535E-3</v>
      </c>
      <c r="G185" s="12">
        <f>D185*'Example TIC cashflows'!$G$10/12</f>
        <v>191590.83834552745</v>
      </c>
      <c r="H185" s="12">
        <f t="shared" si="11"/>
        <v>37690000.994350933</v>
      </c>
    </row>
    <row r="186" spans="1:8" x14ac:dyDescent="0.25">
      <c r="A186" s="9">
        <v>178</v>
      </c>
      <c r="B186" s="10">
        <v>44621</v>
      </c>
      <c r="C186" s="11">
        <f t="shared" si="8"/>
        <v>16</v>
      </c>
      <c r="D186" s="6">
        <f t="shared" si="9"/>
        <v>37690000.994350933</v>
      </c>
      <c r="E186" s="6">
        <f>IF(E185&lt;&gt;-G185,E185,IF(A186&gt;12*(30-'Example TIC cashflows'!$G$11),-$G$4,PMT('Example TIC cashflows'!$G$10/12,360,H185,0,0)))</f>
        <v>-191590.83</v>
      </c>
      <c r="F186" s="12">
        <f t="shared" si="10"/>
        <v>-8.38795056915842E-3</v>
      </c>
      <c r="G186" s="12">
        <f>D186*'Example TIC cashflows'!$G$10/12</f>
        <v>191590.83838795056</v>
      </c>
      <c r="H186" s="12">
        <f t="shared" si="11"/>
        <v>37690001.002738886</v>
      </c>
    </row>
    <row r="187" spans="1:8" x14ac:dyDescent="0.25">
      <c r="A187" s="5">
        <v>177</v>
      </c>
      <c r="B187" s="14">
        <v>44652</v>
      </c>
      <c r="C187" s="11">
        <f t="shared" si="8"/>
        <v>16</v>
      </c>
      <c r="D187" s="6">
        <f t="shared" si="9"/>
        <v>37690001.002738886</v>
      </c>
      <c r="E187" s="6">
        <f>IF(E186&lt;&gt;-G186,E186,IF(A187&gt;12*(30-'Example TIC cashflows'!$G$11),-$G$4,PMT('Example TIC cashflows'!$G$10/12,360,H186,0,0)))</f>
        <v>-191590.83</v>
      </c>
      <c r="F187" s="12">
        <f t="shared" si="10"/>
        <v>-8.4305893396958709E-3</v>
      </c>
      <c r="G187" s="12">
        <f>D187*'Example TIC cashflows'!$G$10/12</f>
        <v>191590.83843058933</v>
      </c>
      <c r="H187" s="12">
        <f t="shared" si="11"/>
        <v>37690001.011169478</v>
      </c>
    </row>
    <row r="188" spans="1:8" x14ac:dyDescent="0.25">
      <c r="A188" s="9">
        <v>176</v>
      </c>
      <c r="B188" s="10">
        <v>44682</v>
      </c>
      <c r="C188" s="11">
        <f t="shared" si="8"/>
        <v>16</v>
      </c>
      <c r="D188" s="6">
        <f t="shared" si="9"/>
        <v>37690001.011169478</v>
      </c>
      <c r="E188" s="6">
        <f>IF(E187&lt;&gt;-G187,E187,IF(A188&gt;12*(30-'Example TIC cashflows'!$G$11),-$G$4,PMT('Example TIC cashflows'!$G$10/12,360,H187,0,0)))</f>
        <v>-191590.83</v>
      </c>
      <c r="F188" s="12">
        <f t="shared" si="10"/>
        <v>-8.4734448464587331E-3</v>
      </c>
      <c r="G188" s="12">
        <f>D188*'Example TIC cashflows'!$G$10/12</f>
        <v>191590.83847344483</v>
      </c>
      <c r="H188" s="12">
        <f t="shared" si="11"/>
        <v>37690001.019642927</v>
      </c>
    </row>
    <row r="189" spans="1:8" x14ac:dyDescent="0.25">
      <c r="A189" s="5">
        <v>175</v>
      </c>
      <c r="B189" s="14">
        <v>44713</v>
      </c>
      <c r="C189" s="11">
        <f t="shared" si="8"/>
        <v>16</v>
      </c>
      <c r="D189" s="6">
        <f t="shared" si="9"/>
        <v>37690001.019642927</v>
      </c>
      <c r="E189" s="6">
        <f>IF(E188&lt;&gt;-G188,E188,IF(A189&gt;12*(30-'Example TIC cashflows'!$G$11),-$G$4,PMT('Example TIC cashflows'!$G$10/12,360,H188,0,0)))</f>
        <v>-191590.83</v>
      </c>
      <c r="F189" s="12">
        <f t="shared" si="10"/>
        <v>-8.5165182244963944E-3</v>
      </c>
      <c r="G189" s="12">
        <f>D189*'Example TIC cashflows'!$G$10/12</f>
        <v>191590.83851651821</v>
      </c>
      <c r="H189" s="12">
        <f t="shared" si="11"/>
        <v>37690001.028159447</v>
      </c>
    </row>
    <row r="190" spans="1:8" x14ac:dyDescent="0.25">
      <c r="A190" s="9">
        <v>174</v>
      </c>
      <c r="B190" s="10">
        <v>44743</v>
      </c>
      <c r="C190" s="11">
        <f t="shared" si="8"/>
        <v>16</v>
      </c>
      <c r="D190" s="6">
        <f t="shared" si="9"/>
        <v>37690001.028159447</v>
      </c>
      <c r="E190" s="6">
        <f>IF(E189&lt;&gt;-G189,E189,IF(A190&gt;12*(30-'Example TIC cashflows'!$G$11),-$G$4,PMT('Example TIC cashflows'!$G$10/12,360,H189,0,0)))</f>
        <v>-191590.83</v>
      </c>
      <c r="F190" s="12">
        <f t="shared" si="10"/>
        <v>-8.5598105215467513E-3</v>
      </c>
      <c r="G190" s="12">
        <f>D190*'Example TIC cashflows'!$G$10/12</f>
        <v>191590.83855981051</v>
      </c>
      <c r="H190" s="12">
        <f t="shared" si="11"/>
        <v>37690001.036719263</v>
      </c>
    </row>
    <row r="191" spans="1:8" x14ac:dyDescent="0.25">
      <c r="A191" s="5">
        <v>173</v>
      </c>
      <c r="B191" s="14">
        <v>44774</v>
      </c>
      <c r="C191" s="11">
        <f t="shared" si="8"/>
        <v>16</v>
      </c>
      <c r="D191" s="6">
        <f t="shared" si="9"/>
        <v>37690001.036719263</v>
      </c>
      <c r="E191" s="6">
        <f>IF(E190&lt;&gt;-G190,E190,IF(A191&gt;12*(30-'Example TIC cashflows'!$G$11),-$G$4,PMT('Example TIC cashflows'!$G$10/12,360,H190,0,0)))</f>
        <v>-191590.83</v>
      </c>
      <c r="F191" s="12">
        <f t="shared" si="10"/>
        <v>-8.6033229017630219E-3</v>
      </c>
      <c r="G191" s="12">
        <f>D191*'Example TIC cashflows'!$G$10/12</f>
        <v>191590.83860332289</v>
      </c>
      <c r="H191" s="12">
        <f t="shared" si="11"/>
        <v>37690001.04532259</v>
      </c>
    </row>
    <row r="192" spans="1:8" x14ac:dyDescent="0.25">
      <c r="A192" s="9">
        <v>172</v>
      </c>
      <c r="B192" s="10">
        <v>44805</v>
      </c>
      <c r="C192" s="11">
        <f t="shared" si="8"/>
        <v>16</v>
      </c>
      <c r="D192" s="6">
        <f t="shared" si="9"/>
        <v>37690001.04532259</v>
      </c>
      <c r="E192" s="6">
        <f>IF(E191&lt;&gt;-G191,E191,IF(A192&gt;12*(30-'Example TIC cashflows'!$G$11),-$G$4,PMT('Example TIC cashflows'!$G$10/12,360,H191,0,0)))</f>
        <v>-191590.83</v>
      </c>
      <c r="F192" s="12">
        <f t="shared" si="10"/>
        <v>-8.6470565001945943E-3</v>
      </c>
      <c r="G192" s="12">
        <f>D192*'Example TIC cashflows'!$G$10/12</f>
        <v>191590.83864705649</v>
      </c>
      <c r="H192" s="12">
        <f t="shared" si="11"/>
        <v>37690001.053969651</v>
      </c>
    </row>
    <row r="193" spans="1:8" x14ac:dyDescent="0.25">
      <c r="A193" s="5">
        <v>171</v>
      </c>
      <c r="B193" s="14">
        <v>44835</v>
      </c>
      <c r="C193" s="11">
        <f t="shared" si="8"/>
        <v>16</v>
      </c>
      <c r="D193" s="6">
        <f t="shared" si="9"/>
        <v>37690001.053969651</v>
      </c>
      <c r="E193" s="6">
        <f>IF(E192&lt;&gt;-G192,E192,IF(A193&gt;12*(30-'Example TIC cashflows'!$G$11),-$G$4,PMT('Example TIC cashflows'!$G$10/12,360,H192,0,0)))</f>
        <v>-191590.83</v>
      </c>
      <c r="F193" s="12">
        <f t="shared" si="10"/>
        <v>-8.6910123936831951E-3</v>
      </c>
      <c r="G193" s="12">
        <f>D193*'Example TIC cashflows'!$G$10/12</f>
        <v>191590.83869101238</v>
      </c>
      <c r="H193" s="12">
        <f t="shared" si="11"/>
        <v>37690001.062660664</v>
      </c>
    </row>
    <row r="194" spans="1:8" x14ac:dyDescent="0.25">
      <c r="A194" s="9">
        <v>170</v>
      </c>
      <c r="B194" s="10">
        <v>44866</v>
      </c>
      <c r="C194" s="11">
        <f t="shared" si="8"/>
        <v>16</v>
      </c>
      <c r="D194" s="6">
        <f t="shared" si="9"/>
        <v>37690001.062660664</v>
      </c>
      <c r="E194" s="6">
        <f>IF(E193&lt;&gt;-G193,E193,IF(A194&gt;12*(30-'Example TIC cashflows'!$G$11),-$G$4,PMT('Example TIC cashflows'!$G$10/12,360,H193,0,0)))</f>
        <v>-191590.83</v>
      </c>
      <c r="F194" s="12">
        <f t="shared" si="10"/>
        <v>-8.7351917172782123E-3</v>
      </c>
      <c r="G194" s="12">
        <f>D194*'Example TIC cashflows'!$G$10/12</f>
        <v>191590.8387351917</v>
      </c>
      <c r="H194" s="12">
        <f t="shared" si="11"/>
        <v>37690001.071395859</v>
      </c>
    </row>
    <row r="195" spans="1:8" x14ac:dyDescent="0.25">
      <c r="A195" s="5">
        <v>169</v>
      </c>
      <c r="B195" s="14">
        <v>44896</v>
      </c>
      <c r="C195" s="11">
        <f t="shared" si="8"/>
        <v>16</v>
      </c>
      <c r="D195" s="6">
        <f t="shared" si="9"/>
        <v>37690001.071395859</v>
      </c>
      <c r="E195" s="6">
        <f>IF(E194&lt;&gt;-G194,E194,IF(A195&gt;12*(30-'Example TIC cashflows'!$G$11),-$G$4,PMT('Example TIC cashflows'!$G$10/12,360,H194,0,0)))</f>
        <v>-191590.83</v>
      </c>
      <c r="F195" s="12">
        <f t="shared" si="10"/>
        <v>-8.7795956060290337E-3</v>
      </c>
      <c r="G195" s="12">
        <f>D195*'Example TIC cashflows'!$G$10/12</f>
        <v>191590.83877959559</v>
      </c>
      <c r="H195" s="12">
        <f t="shared" si="11"/>
        <v>37690001.080175459</v>
      </c>
    </row>
    <row r="196" spans="1:8" x14ac:dyDescent="0.25">
      <c r="A196" s="9">
        <v>168</v>
      </c>
      <c r="B196" s="10">
        <v>44927</v>
      </c>
      <c r="C196" s="11">
        <f t="shared" ref="C196:C259" si="12">YEAR(B196)-2006</f>
        <v>17</v>
      </c>
      <c r="D196" s="6">
        <f t="shared" si="9"/>
        <v>37690001.080175459</v>
      </c>
      <c r="E196" s="6">
        <f>IF(E195&lt;&gt;-G195,E195,IF(A196&gt;12*(30-'Example TIC cashflows'!$G$11),-$G$4,PMT('Example TIC cashflows'!$G$10/12,360,H195,0,0)))</f>
        <v>-191590.83</v>
      </c>
      <c r="F196" s="12">
        <f t="shared" si="10"/>
        <v>-8.8242252531927079E-3</v>
      </c>
      <c r="G196" s="12">
        <f>D196*'Example TIC cashflows'!$G$10/12</f>
        <v>191590.83882422524</v>
      </c>
      <c r="H196" s="12">
        <f t="shared" si="11"/>
        <v>37690001.088999689</v>
      </c>
    </row>
    <row r="197" spans="1:8" x14ac:dyDescent="0.25">
      <c r="A197" s="5">
        <v>167</v>
      </c>
      <c r="B197" s="14">
        <v>44958</v>
      </c>
      <c r="C197" s="11">
        <f t="shared" si="12"/>
        <v>17</v>
      </c>
      <c r="D197" s="6">
        <f t="shared" ref="D197:D260" si="13">H196</f>
        <v>37690001.088999689</v>
      </c>
      <c r="E197" s="6">
        <f>IF(E196&lt;&gt;-G196,E196,IF(A197&gt;12*(30-'Example TIC cashflows'!$G$11),-$G$4,PMT('Example TIC cashflows'!$G$10/12,360,H196,0,0)))</f>
        <v>-191590.83</v>
      </c>
      <c r="F197" s="12">
        <f t="shared" ref="F197:F260" si="14">-(G197+E197)</f>
        <v>-8.8690817356109619E-3</v>
      </c>
      <c r="G197" s="12">
        <f>D197*'Example TIC cashflows'!$G$10/12</f>
        <v>191590.83886908172</v>
      </c>
      <c r="H197" s="12">
        <f t="shared" ref="H197:H260" si="15">D197+G197+E197</f>
        <v>37690001.09786877</v>
      </c>
    </row>
    <row r="198" spans="1:8" x14ac:dyDescent="0.25">
      <c r="A198" s="9">
        <v>166</v>
      </c>
      <c r="B198" s="10">
        <v>44986</v>
      </c>
      <c r="C198" s="11">
        <f t="shared" si="12"/>
        <v>17</v>
      </c>
      <c r="D198" s="6">
        <f t="shared" si="13"/>
        <v>37690001.09786877</v>
      </c>
      <c r="E198" s="6">
        <f>IF(E197&lt;&gt;-G197,E197,IF(A198&gt;12*(30-'Example TIC cashflows'!$G$11),-$G$4,PMT('Example TIC cashflows'!$G$10/12,360,H197,0,0)))</f>
        <v>-191590.83</v>
      </c>
      <c r="F198" s="12">
        <f t="shared" si="14"/>
        <v>-8.9141662465408444E-3</v>
      </c>
      <c r="G198" s="12">
        <f>D198*'Example TIC cashflows'!$G$10/12</f>
        <v>191590.83891416623</v>
      </c>
      <c r="H198" s="12">
        <f t="shared" si="15"/>
        <v>37690001.106782936</v>
      </c>
    </row>
    <row r="199" spans="1:8" x14ac:dyDescent="0.25">
      <c r="A199" s="5">
        <v>165</v>
      </c>
      <c r="B199" s="14">
        <v>45017</v>
      </c>
      <c r="C199" s="11">
        <f t="shared" si="12"/>
        <v>17</v>
      </c>
      <c r="D199" s="6">
        <f t="shared" si="13"/>
        <v>37690001.106782936</v>
      </c>
      <c r="E199" s="6">
        <f>IF(E198&lt;&gt;-G198,E198,IF(A199&gt;12*(30-'Example TIC cashflows'!$G$11),-$G$4,PMT('Example TIC cashflows'!$G$10/12,360,H198,0,0)))</f>
        <v>-191590.83</v>
      </c>
      <c r="F199" s="12">
        <f t="shared" si="14"/>
        <v>-8.9594799501355737E-3</v>
      </c>
      <c r="G199" s="12">
        <f>D199*'Example TIC cashflows'!$G$10/12</f>
        <v>191590.83895947994</v>
      </c>
      <c r="H199" s="12">
        <f t="shared" si="15"/>
        <v>37690001.115742415</v>
      </c>
    </row>
    <row r="200" spans="1:8" x14ac:dyDescent="0.25">
      <c r="A200" s="9">
        <v>164</v>
      </c>
      <c r="B200" s="10">
        <v>45047</v>
      </c>
      <c r="C200" s="11">
        <f t="shared" si="12"/>
        <v>17</v>
      </c>
      <c r="D200" s="6">
        <f t="shared" si="13"/>
        <v>37690001.115742415</v>
      </c>
      <c r="E200" s="6">
        <f>IF(E199&lt;&gt;-G199,E199,IF(A200&gt;12*(30-'Example TIC cashflows'!$G$11),-$G$4,PMT('Example TIC cashflows'!$G$10/12,360,H199,0,0)))</f>
        <v>-191590.83</v>
      </c>
      <c r="F200" s="12">
        <f t="shared" si="14"/>
        <v>-9.0050239523407072E-3</v>
      </c>
      <c r="G200" s="12">
        <f>D200*'Example TIC cashflows'!$G$10/12</f>
        <v>191590.83900502394</v>
      </c>
      <c r="H200" s="12">
        <f t="shared" si="15"/>
        <v>37690001.12474744</v>
      </c>
    </row>
    <row r="201" spans="1:8" x14ac:dyDescent="0.25">
      <c r="A201" s="5">
        <v>163</v>
      </c>
      <c r="B201" s="14">
        <v>45078</v>
      </c>
      <c r="C201" s="11">
        <f t="shared" si="12"/>
        <v>17</v>
      </c>
      <c r="D201" s="6">
        <f t="shared" si="13"/>
        <v>37690001.12474744</v>
      </c>
      <c r="E201" s="6">
        <f>IF(E200&lt;&gt;-G200,E200,IF(A201&gt;12*(30-'Example TIC cashflows'!$G$11),-$G$4,PMT('Example TIC cashflows'!$G$10/12,360,H200,0,0)))</f>
        <v>-191590.83</v>
      </c>
      <c r="F201" s="12">
        <f t="shared" si="14"/>
        <v>-9.0507995046209544E-3</v>
      </c>
      <c r="G201" s="12">
        <f>D201*'Example TIC cashflows'!$G$10/12</f>
        <v>191590.83905079949</v>
      </c>
      <c r="H201" s="12">
        <f t="shared" si="15"/>
        <v>37690001.133798242</v>
      </c>
    </row>
    <row r="202" spans="1:8" x14ac:dyDescent="0.25">
      <c r="A202" s="9">
        <v>162</v>
      </c>
      <c r="B202" s="10">
        <v>45108</v>
      </c>
      <c r="C202" s="11">
        <f t="shared" si="12"/>
        <v>17</v>
      </c>
      <c r="D202" s="6">
        <f t="shared" si="13"/>
        <v>37690001.133798242</v>
      </c>
      <c r="E202" s="6">
        <f>IF(E201&lt;&gt;-G201,E201,IF(A202&gt;12*(30-'Example TIC cashflows'!$G$11),-$G$4,PMT('Example TIC cashflows'!$G$10/12,360,H201,0,0)))</f>
        <v>-191590.83</v>
      </c>
      <c r="F202" s="12">
        <f t="shared" si="14"/>
        <v>-9.0968077420257032E-3</v>
      </c>
      <c r="G202" s="12">
        <f>D202*'Example TIC cashflows'!$G$10/12</f>
        <v>191590.83909680773</v>
      </c>
      <c r="H202" s="12">
        <f t="shared" si="15"/>
        <v>37690001.14289505</v>
      </c>
    </row>
    <row r="203" spans="1:8" x14ac:dyDescent="0.25">
      <c r="A203" s="5">
        <v>161</v>
      </c>
      <c r="B203" s="14">
        <v>45139</v>
      </c>
      <c r="C203" s="11">
        <f t="shared" si="12"/>
        <v>17</v>
      </c>
      <c r="D203" s="6">
        <f t="shared" si="13"/>
        <v>37690001.14289505</v>
      </c>
      <c r="E203" s="6">
        <f>IF(E202&lt;&gt;-G202,E202,IF(A203&gt;12*(30-'Example TIC cashflows'!$G$11),-$G$4,PMT('Example TIC cashflows'!$G$10/12,360,H202,0,0)))</f>
        <v>-191590.83</v>
      </c>
      <c r="F203" s="12">
        <f t="shared" si="14"/>
        <v>-9.1430498287081718E-3</v>
      </c>
      <c r="G203" s="12">
        <f>D203*'Example TIC cashflows'!$G$10/12</f>
        <v>191590.83914304982</v>
      </c>
      <c r="H203" s="12">
        <f t="shared" si="15"/>
        <v>37690001.152038105</v>
      </c>
    </row>
    <row r="204" spans="1:8" x14ac:dyDescent="0.25">
      <c r="A204" s="9">
        <v>160</v>
      </c>
      <c r="B204" s="10">
        <v>45170</v>
      </c>
      <c r="C204" s="11">
        <f t="shared" si="12"/>
        <v>17</v>
      </c>
      <c r="D204" s="6">
        <f t="shared" si="13"/>
        <v>37690001.152038105</v>
      </c>
      <c r="E204" s="6">
        <f>IF(E203&lt;&gt;-G203,E203,IF(A204&gt;12*(30-'Example TIC cashflows'!$G$11),-$G$4,PMT('Example TIC cashflows'!$G$10/12,360,H203,0,0)))</f>
        <v>-191590.83</v>
      </c>
      <c r="F204" s="12">
        <f t="shared" si="14"/>
        <v>-9.18952701613307E-3</v>
      </c>
      <c r="G204" s="12">
        <f>D204*'Example TIC cashflows'!$G$10/12</f>
        <v>191590.839189527</v>
      </c>
      <c r="H204" s="12">
        <f t="shared" si="15"/>
        <v>37690001.161227636</v>
      </c>
    </row>
    <row r="205" spans="1:8" x14ac:dyDescent="0.25">
      <c r="A205" s="5">
        <v>159</v>
      </c>
      <c r="B205" s="14">
        <v>45200</v>
      </c>
      <c r="C205" s="11">
        <f t="shared" si="12"/>
        <v>17</v>
      </c>
      <c r="D205" s="6">
        <f t="shared" si="13"/>
        <v>37690001.161227636</v>
      </c>
      <c r="E205" s="6">
        <f>IF(E204&lt;&gt;-G204,E204,IF(A205&gt;12*(30-'Example TIC cashflows'!$G$11),-$G$4,PMT('Example TIC cashflows'!$G$10/12,360,H204,0,0)))</f>
        <v>-191590.83</v>
      </c>
      <c r="F205" s="12">
        <f t="shared" si="14"/>
        <v>-9.2362404975574464E-3</v>
      </c>
      <c r="G205" s="12">
        <f>D205*'Example TIC cashflows'!$G$10/12</f>
        <v>191590.83923624048</v>
      </c>
      <c r="H205" s="12">
        <f t="shared" si="15"/>
        <v>37690001.170463875</v>
      </c>
    </row>
    <row r="206" spans="1:8" x14ac:dyDescent="0.25">
      <c r="A206" s="9">
        <v>158</v>
      </c>
      <c r="B206" s="10">
        <v>45231</v>
      </c>
      <c r="C206" s="11">
        <f t="shared" si="12"/>
        <v>17</v>
      </c>
      <c r="D206" s="6">
        <f t="shared" si="13"/>
        <v>37690001.170463875</v>
      </c>
      <c r="E206" s="6">
        <f>IF(E205&lt;&gt;-G205,E205,IF(A206&gt;12*(30-'Example TIC cashflows'!$G$11),-$G$4,PMT('Example TIC cashflows'!$G$10/12,360,H205,0,0)))</f>
        <v>-191590.83</v>
      </c>
      <c r="F206" s="12">
        <f t="shared" si="14"/>
        <v>-9.2831913789268583E-3</v>
      </c>
      <c r="G206" s="12">
        <f>D206*'Example TIC cashflows'!$G$10/12</f>
        <v>191590.83928319137</v>
      </c>
      <c r="H206" s="12">
        <f t="shared" si="15"/>
        <v>37690001.179747067</v>
      </c>
    </row>
    <row r="207" spans="1:8" x14ac:dyDescent="0.25">
      <c r="A207" s="5">
        <v>157</v>
      </c>
      <c r="B207" s="14">
        <v>45261</v>
      </c>
      <c r="C207" s="11">
        <f t="shared" si="12"/>
        <v>17</v>
      </c>
      <c r="D207" s="6">
        <f t="shared" si="13"/>
        <v>37690001.179747067</v>
      </c>
      <c r="E207" s="6">
        <f>IF(E206&lt;&gt;-G206,E206,IF(A207&gt;12*(30-'Example TIC cashflows'!$G$11),-$G$4,PMT('Example TIC cashflows'!$G$10/12,360,H206,0,0)))</f>
        <v>-191590.83</v>
      </c>
      <c r="F207" s="12">
        <f t="shared" si="14"/>
        <v>-9.3303809408098459E-3</v>
      </c>
      <c r="G207" s="12">
        <f>D207*'Example TIC cashflows'!$G$10/12</f>
        <v>191590.83933038093</v>
      </c>
      <c r="H207" s="12">
        <f t="shared" si="15"/>
        <v>37690001.189077452</v>
      </c>
    </row>
    <row r="208" spans="1:8" x14ac:dyDescent="0.25">
      <c r="A208" s="9">
        <v>156</v>
      </c>
      <c r="B208" s="10">
        <v>45292</v>
      </c>
      <c r="C208" s="11">
        <f t="shared" si="12"/>
        <v>18</v>
      </c>
      <c r="D208" s="6">
        <f t="shared" si="13"/>
        <v>37690001.189077452</v>
      </c>
      <c r="E208" s="6">
        <f>IF(E207&lt;&gt;-G207,E207,IF(A208&gt;12*(30-'Example TIC cashflows'!$G$11),-$G$4,PMT('Example TIC cashflows'!$G$10/12,360,H207,0,0)))</f>
        <v>-191590.83</v>
      </c>
      <c r="F208" s="12">
        <f t="shared" si="14"/>
        <v>-9.3778103764634579E-3</v>
      </c>
      <c r="G208" s="12">
        <f>D208*'Example TIC cashflows'!$G$10/12</f>
        <v>191590.83937781036</v>
      </c>
      <c r="H208" s="12">
        <f t="shared" si="15"/>
        <v>37690001.198455267</v>
      </c>
    </row>
    <row r="209" spans="1:8" x14ac:dyDescent="0.25">
      <c r="A209" s="5">
        <v>155</v>
      </c>
      <c r="B209" s="14">
        <v>45323</v>
      </c>
      <c r="C209" s="11">
        <f t="shared" si="12"/>
        <v>18</v>
      </c>
      <c r="D209" s="6">
        <f t="shared" si="13"/>
        <v>37690001.198455267</v>
      </c>
      <c r="E209" s="6">
        <f>IF(E208&lt;&gt;-G208,E208,IF(A209&gt;12*(30-'Example TIC cashflows'!$G$11),-$G$4,PMT('Example TIC cashflows'!$G$10/12,360,H208,0,0)))</f>
        <v>-191590.83</v>
      </c>
      <c r="F209" s="12">
        <f t="shared" si="14"/>
        <v>-9.425480937352404E-3</v>
      </c>
      <c r="G209" s="12">
        <f>D209*'Example TIC cashflows'!$G$10/12</f>
        <v>191590.83942548092</v>
      </c>
      <c r="H209" s="12">
        <f t="shared" si="15"/>
        <v>37690001.20788075</v>
      </c>
    </row>
    <row r="210" spans="1:8" x14ac:dyDescent="0.25">
      <c r="A210" s="9">
        <v>154</v>
      </c>
      <c r="B210" s="10">
        <v>45352</v>
      </c>
      <c r="C210" s="11">
        <f t="shared" si="12"/>
        <v>18</v>
      </c>
      <c r="D210" s="6">
        <f t="shared" si="13"/>
        <v>37690001.20788075</v>
      </c>
      <c r="E210" s="6">
        <f>IF(E209&lt;&gt;-G209,E209,IF(A210&gt;12*(30-'Example TIC cashflows'!$G$11),-$G$4,PMT('Example TIC cashflows'!$G$10/12,360,H209,0,0)))</f>
        <v>-191590.83</v>
      </c>
      <c r="F210" s="12">
        <f t="shared" si="14"/>
        <v>-9.4733938458375633E-3</v>
      </c>
      <c r="G210" s="12">
        <f>D210*'Example TIC cashflows'!$G$10/12</f>
        <v>191590.83947339383</v>
      </c>
      <c r="H210" s="12">
        <f t="shared" si="15"/>
        <v>37690001.217354149</v>
      </c>
    </row>
    <row r="211" spans="1:8" x14ac:dyDescent="0.25">
      <c r="A211" s="5">
        <v>153</v>
      </c>
      <c r="B211" s="14">
        <v>45383</v>
      </c>
      <c r="C211" s="11">
        <f t="shared" si="12"/>
        <v>18</v>
      </c>
      <c r="D211" s="6">
        <f t="shared" si="13"/>
        <v>37690001.217354149</v>
      </c>
      <c r="E211" s="6">
        <f>IF(E210&lt;&gt;-G210,E210,IF(A211&gt;12*(30-'Example TIC cashflows'!$G$11),-$G$4,PMT('Example TIC cashflows'!$G$10/12,360,H210,0,0)))</f>
        <v>-191590.83</v>
      </c>
      <c r="F211" s="12">
        <f t="shared" si="14"/>
        <v>-9.521550266072154E-3</v>
      </c>
      <c r="G211" s="12">
        <f>D211*'Example TIC cashflows'!$G$10/12</f>
        <v>191590.83952155025</v>
      </c>
      <c r="H211" s="12">
        <f t="shared" si="15"/>
        <v>37690001.2268757</v>
      </c>
    </row>
    <row r="212" spans="1:8" x14ac:dyDescent="0.25">
      <c r="A212" s="9">
        <v>152</v>
      </c>
      <c r="B212" s="10">
        <v>45413</v>
      </c>
      <c r="C212" s="11">
        <f t="shared" si="12"/>
        <v>18</v>
      </c>
      <c r="D212" s="6">
        <f t="shared" si="13"/>
        <v>37690001.2268757</v>
      </c>
      <c r="E212" s="6">
        <f>IF(E211&lt;&gt;-G211,E211,IF(A212&gt;12*(30-'Example TIC cashflows'!$G$11),-$G$4,PMT('Example TIC cashflows'!$G$10/12,360,H211,0,0)))</f>
        <v>-191590.83</v>
      </c>
      <c r="F212" s="12">
        <f t="shared" si="14"/>
        <v>-9.5699515077285469E-3</v>
      </c>
      <c r="G212" s="12">
        <f>D212*'Example TIC cashflows'!$G$10/12</f>
        <v>191590.83956995149</v>
      </c>
      <c r="H212" s="12">
        <f t="shared" si="15"/>
        <v>37690001.23644565</v>
      </c>
    </row>
    <row r="213" spans="1:8" x14ac:dyDescent="0.25">
      <c r="A213" s="5">
        <v>151</v>
      </c>
      <c r="B213" s="14">
        <v>45444</v>
      </c>
      <c r="C213" s="11">
        <f t="shared" si="12"/>
        <v>18</v>
      </c>
      <c r="D213" s="6">
        <f t="shared" si="13"/>
        <v>37690001.23644565</v>
      </c>
      <c r="E213" s="6">
        <f>IF(E212&lt;&gt;-G212,E212,IF(A213&gt;12*(30-'Example TIC cashflows'!$G$11),-$G$4,PMT('Example TIC cashflows'!$G$10/12,360,H212,0,0)))</f>
        <v>-191590.83</v>
      </c>
      <c r="F213" s="12">
        <f t="shared" si="14"/>
        <v>-9.61859873495996E-3</v>
      </c>
      <c r="G213" s="12">
        <f>D213*'Example TIC cashflows'!$G$10/12</f>
        <v>191590.83961859872</v>
      </c>
      <c r="H213" s="12">
        <f t="shared" si="15"/>
        <v>37690001.246064253</v>
      </c>
    </row>
    <row r="214" spans="1:8" x14ac:dyDescent="0.25">
      <c r="A214" s="9">
        <v>150</v>
      </c>
      <c r="B214" s="10">
        <v>45474</v>
      </c>
      <c r="C214" s="11">
        <f t="shared" si="12"/>
        <v>18</v>
      </c>
      <c r="D214" s="6">
        <f t="shared" si="13"/>
        <v>37690001.246064253</v>
      </c>
      <c r="E214" s="6">
        <f>IF(E213&lt;&gt;-G213,E213,IF(A214&gt;12*(30-'Example TIC cashflows'!$G$11),-$G$4,PMT('Example TIC cashflows'!$G$10/12,360,H213,0,0)))</f>
        <v>-191590.83</v>
      </c>
      <c r="F214" s="12">
        <f t="shared" si="14"/>
        <v>-9.6674932865425944E-3</v>
      </c>
      <c r="G214" s="12">
        <f>D214*'Example TIC cashflows'!$G$10/12</f>
        <v>191590.83966749327</v>
      </c>
      <c r="H214" s="12">
        <f t="shared" si="15"/>
        <v>37690001.255731747</v>
      </c>
    </row>
    <row r="215" spans="1:8" x14ac:dyDescent="0.25">
      <c r="A215" s="5">
        <v>149</v>
      </c>
      <c r="B215" s="14">
        <v>45505</v>
      </c>
      <c r="C215" s="11">
        <f t="shared" si="12"/>
        <v>18</v>
      </c>
      <c r="D215" s="6">
        <f t="shared" si="13"/>
        <v>37690001.255731747</v>
      </c>
      <c r="E215" s="6">
        <f>IF(E214&lt;&gt;-G214,E214,IF(A215&gt;12*(30-'Example TIC cashflows'!$G$11),-$G$4,PMT('Example TIC cashflows'!$G$10/12,360,H214,0,0)))</f>
        <v>-191590.83</v>
      </c>
      <c r="F215" s="12">
        <f t="shared" si="14"/>
        <v>-9.7166363848373294E-3</v>
      </c>
      <c r="G215" s="12">
        <f>D215*'Example TIC cashflows'!$G$10/12</f>
        <v>191590.83971663637</v>
      </c>
      <c r="H215" s="12">
        <f t="shared" si="15"/>
        <v>37690001.265448384</v>
      </c>
    </row>
    <row r="216" spans="1:8" x14ac:dyDescent="0.25">
      <c r="A216" s="9">
        <v>148</v>
      </c>
      <c r="B216" s="10">
        <v>45536</v>
      </c>
      <c r="C216" s="11">
        <f t="shared" si="12"/>
        <v>18</v>
      </c>
      <c r="D216" s="6">
        <f t="shared" si="13"/>
        <v>37690001.265448384</v>
      </c>
      <c r="E216" s="6">
        <f>IF(E215&lt;&gt;-G215,E215,IF(A216&gt;12*(30-'Example TIC cashflows'!$G$11),-$G$4,PMT('Example TIC cashflows'!$G$10/12,360,H215,0,0)))</f>
        <v>-191590.83</v>
      </c>
      <c r="F216" s="12">
        <f t="shared" si="14"/>
        <v>-9.7660292813088745E-3</v>
      </c>
      <c r="G216" s="12">
        <f>D216*'Example TIC cashflows'!$G$10/12</f>
        <v>191590.83976602927</v>
      </c>
      <c r="H216" s="12">
        <f t="shared" si="15"/>
        <v>37690001.275214419</v>
      </c>
    </row>
    <row r="217" spans="1:8" x14ac:dyDescent="0.25">
      <c r="A217" s="5">
        <v>147</v>
      </c>
      <c r="B217" s="14">
        <v>45566</v>
      </c>
      <c r="C217" s="11">
        <f t="shared" si="12"/>
        <v>18</v>
      </c>
      <c r="D217" s="6">
        <f t="shared" si="13"/>
        <v>37690001.275214419</v>
      </c>
      <c r="E217" s="6">
        <f>IF(E216&lt;&gt;-G216,E216,IF(A217&gt;12*(30-'Example TIC cashflows'!$G$11),-$G$4,PMT('Example TIC cashflows'!$G$10/12,360,H216,0,0)))</f>
        <v>-191590.83</v>
      </c>
      <c r="F217" s="12">
        <f t="shared" si="14"/>
        <v>-9.8156733147334307E-3</v>
      </c>
      <c r="G217" s="12">
        <f>D217*'Example TIC cashflows'!$G$10/12</f>
        <v>191590.8398156733</v>
      </c>
      <c r="H217" s="12">
        <f t="shared" si="15"/>
        <v>37690001.285030097</v>
      </c>
    </row>
    <row r="218" spans="1:8" x14ac:dyDescent="0.25">
      <c r="A218" s="9">
        <v>146</v>
      </c>
      <c r="B218" s="10">
        <v>45597</v>
      </c>
      <c r="C218" s="11">
        <f t="shared" si="12"/>
        <v>18</v>
      </c>
      <c r="D218" s="6">
        <f t="shared" si="13"/>
        <v>37690001.285030097</v>
      </c>
      <c r="E218" s="6">
        <f>IF(E217&lt;&gt;-G217,E217,IF(A218&gt;12*(30-'Example TIC cashflows'!$G$11),-$G$4,PMT('Example TIC cashflows'!$G$10/12,360,H217,0,0)))</f>
        <v>-191590.83</v>
      </c>
      <c r="F218" s="12">
        <f t="shared" si="14"/>
        <v>-9.8655696492642164E-3</v>
      </c>
      <c r="G218" s="12">
        <f>D218*'Example TIC cashflows'!$G$10/12</f>
        <v>191590.83986556964</v>
      </c>
      <c r="H218" s="12">
        <f t="shared" si="15"/>
        <v>37690001.294895671</v>
      </c>
    </row>
    <row r="219" spans="1:8" x14ac:dyDescent="0.25">
      <c r="A219" s="5">
        <v>145</v>
      </c>
      <c r="B219" s="14">
        <v>45627</v>
      </c>
      <c r="C219" s="11">
        <f t="shared" si="12"/>
        <v>18</v>
      </c>
      <c r="D219" s="6">
        <f t="shared" si="13"/>
        <v>37690001.294895671</v>
      </c>
      <c r="E219" s="6">
        <f>IF(E218&lt;&gt;-G218,E218,IF(A219&gt;12*(30-'Example TIC cashflows'!$G$11),-$G$4,PMT('Example TIC cashflows'!$G$10/12,360,H218,0,0)))</f>
        <v>-191590.83</v>
      </c>
      <c r="F219" s="12">
        <f t="shared" si="14"/>
        <v>-9.9157196818850935E-3</v>
      </c>
      <c r="G219" s="12">
        <f>D219*'Example TIC cashflows'!$G$10/12</f>
        <v>191590.83991571967</v>
      </c>
      <c r="H219" s="12">
        <f t="shared" si="15"/>
        <v>37690001.304811396</v>
      </c>
    </row>
    <row r="220" spans="1:8" x14ac:dyDescent="0.25">
      <c r="A220" s="9">
        <v>144</v>
      </c>
      <c r="B220" s="10">
        <v>45658</v>
      </c>
      <c r="C220" s="11">
        <f t="shared" si="12"/>
        <v>19</v>
      </c>
      <c r="D220" s="6">
        <f t="shared" si="13"/>
        <v>37690001.304811396</v>
      </c>
      <c r="E220" s="6">
        <f>IF(E219&lt;&gt;-G219,E219,IF(A220&gt;12*(30-'Example TIC cashflows'!$G$11),-$G$4,PMT('Example TIC cashflows'!$G$10/12,360,H219,0,0)))</f>
        <v>-191590.83</v>
      </c>
      <c r="F220" s="12">
        <f t="shared" si="14"/>
        <v>-9.9661246058531106E-3</v>
      </c>
      <c r="G220" s="12">
        <f>D220*'Example TIC cashflows'!$G$10/12</f>
        <v>191590.83996612459</v>
      </c>
      <c r="H220" s="12">
        <f t="shared" si="15"/>
        <v>37690001.314777523</v>
      </c>
    </row>
    <row r="221" spans="1:8" x14ac:dyDescent="0.25">
      <c r="A221" s="5">
        <v>143</v>
      </c>
      <c r="B221" s="14">
        <v>45689</v>
      </c>
      <c r="C221" s="11">
        <f t="shared" si="12"/>
        <v>19</v>
      </c>
      <c r="D221" s="6">
        <f t="shared" si="13"/>
        <v>37690001.314777523</v>
      </c>
      <c r="E221" s="6">
        <f>IF(E220&lt;&gt;-G220,E220,IF(A221&gt;12*(30-'Example TIC cashflows'!$G$11),-$G$4,PMT('Example TIC cashflows'!$G$10/12,360,H220,0,0)))</f>
        <v>-191590.83</v>
      </c>
      <c r="F221" s="12">
        <f t="shared" si="14"/>
        <v>-1.0016785759944469E-2</v>
      </c>
      <c r="G221" s="12">
        <f>D221*'Example TIC cashflows'!$G$10/12</f>
        <v>191590.84001678575</v>
      </c>
      <c r="H221" s="12">
        <f t="shared" si="15"/>
        <v>37690001.324794307</v>
      </c>
    </row>
    <row r="222" spans="1:8" x14ac:dyDescent="0.25">
      <c r="A222" s="9">
        <v>142</v>
      </c>
      <c r="B222" s="10">
        <v>45717</v>
      </c>
      <c r="C222" s="11">
        <f t="shared" si="12"/>
        <v>19</v>
      </c>
      <c r="D222" s="6">
        <f t="shared" si="13"/>
        <v>37690001.324794307</v>
      </c>
      <c r="E222" s="6">
        <f>IF(E221&lt;&gt;-G221,E221,IF(A222&gt;12*(30-'Example TIC cashflows'!$G$11),-$G$4,PMT('Example TIC cashflows'!$G$10/12,360,H221,0,0)))</f>
        <v>-191590.83</v>
      </c>
      <c r="F222" s="12">
        <f t="shared" si="14"/>
        <v>-1.0067704424727708E-2</v>
      </c>
      <c r="G222" s="12">
        <f>D222*'Example TIC cashflows'!$G$10/12</f>
        <v>191590.84006770441</v>
      </c>
      <c r="H222" s="12">
        <f t="shared" si="15"/>
        <v>37690001.334862016</v>
      </c>
    </row>
    <row r="223" spans="1:8" x14ac:dyDescent="0.25">
      <c r="A223" s="5">
        <v>141</v>
      </c>
      <c r="B223" s="14">
        <v>45748</v>
      </c>
      <c r="C223" s="11">
        <f t="shared" si="12"/>
        <v>19</v>
      </c>
      <c r="D223" s="6">
        <f t="shared" si="13"/>
        <v>37690001.334862016</v>
      </c>
      <c r="E223" s="6">
        <f>IF(E222&lt;&gt;-G222,E222,IF(A223&gt;12*(30-'Example TIC cashflows'!$G$11),-$G$4,PMT('Example TIC cashflows'!$G$10/12,360,H222,0,0)))</f>
        <v>-191590.83</v>
      </c>
      <c r="F223" s="12">
        <f t="shared" si="14"/>
        <v>-1.0118881909875199E-2</v>
      </c>
      <c r="G223" s="12">
        <f>D223*'Example TIC cashflows'!$G$10/12</f>
        <v>191590.8401188819</v>
      </c>
      <c r="H223" s="12">
        <f t="shared" si="15"/>
        <v>37690001.344980903</v>
      </c>
    </row>
    <row r="224" spans="1:8" x14ac:dyDescent="0.25">
      <c r="A224" s="9">
        <v>140</v>
      </c>
      <c r="B224" s="10">
        <v>45778</v>
      </c>
      <c r="C224" s="11">
        <f t="shared" si="12"/>
        <v>19</v>
      </c>
      <c r="D224" s="6">
        <f t="shared" si="13"/>
        <v>37690001.344980903</v>
      </c>
      <c r="E224" s="6">
        <f>IF(E223&lt;&gt;-G223,E223,IF(A224&gt;12*(30-'Example TIC cashflows'!$G$11),-$G$4,PMT('Example TIC cashflows'!$G$10/12,360,H223,0,0)))</f>
        <v>-191590.83</v>
      </c>
      <c r="F224" s="12">
        <f t="shared" si="14"/>
        <v>-1.0170319583266973E-2</v>
      </c>
      <c r="G224" s="12">
        <f>D224*'Example TIC cashflows'!$G$10/12</f>
        <v>191590.84017031957</v>
      </c>
      <c r="H224" s="12">
        <f t="shared" si="15"/>
        <v>37690001.355151221</v>
      </c>
    </row>
    <row r="225" spans="1:8" x14ac:dyDescent="0.25">
      <c r="A225" s="5">
        <v>139</v>
      </c>
      <c r="B225" s="14">
        <v>45809</v>
      </c>
      <c r="C225" s="11">
        <f t="shared" si="12"/>
        <v>19</v>
      </c>
      <c r="D225" s="6">
        <f t="shared" si="13"/>
        <v>37690001.355151221</v>
      </c>
      <c r="E225" s="6">
        <f>IF(E224&lt;&gt;-G224,E224,IF(A225&gt;12*(30-'Example TIC cashflows'!$G$11),-$G$4,PMT('Example TIC cashflows'!$G$10/12,360,H224,0,0)))</f>
        <v>-191590.83</v>
      </c>
      <c r="F225" s="12">
        <f t="shared" si="14"/>
        <v>-1.0222018696367741E-2</v>
      </c>
      <c r="G225" s="12">
        <f>D225*'Example TIC cashflows'!$G$10/12</f>
        <v>191590.84022201868</v>
      </c>
      <c r="H225" s="12">
        <f t="shared" si="15"/>
        <v>37690001.365373239</v>
      </c>
    </row>
    <row r="226" spans="1:8" x14ac:dyDescent="0.25">
      <c r="A226" s="9">
        <v>138</v>
      </c>
      <c r="B226" s="10">
        <v>45839</v>
      </c>
      <c r="C226" s="11">
        <f t="shared" si="12"/>
        <v>19</v>
      </c>
      <c r="D226" s="6">
        <f t="shared" si="13"/>
        <v>37690001.365373239</v>
      </c>
      <c r="E226" s="6">
        <f>IF(E225&lt;&gt;-G225,E225,IF(A226&gt;12*(30-'Example TIC cashflows'!$G$11),-$G$4,PMT('Example TIC cashflows'!$G$10/12,360,H225,0,0)))</f>
        <v>-191590.83</v>
      </c>
      <c r="F226" s="12">
        <f t="shared" si="14"/>
        <v>-1.0273980646161363E-2</v>
      </c>
      <c r="G226" s="12">
        <f>D226*'Example TIC cashflows'!$G$10/12</f>
        <v>191590.84027398063</v>
      </c>
      <c r="H226" s="12">
        <f t="shared" si="15"/>
        <v>37690001.375647224</v>
      </c>
    </row>
    <row r="227" spans="1:8" x14ac:dyDescent="0.25">
      <c r="A227" s="5">
        <v>137</v>
      </c>
      <c r="B227" s="14">
        <v>45870</v>
      </c>
      <c r="C227" s="11">
        <f t="shared" si="12"/>
        <v>19</v>
      </c>
      <c r="D227" s="6">
        <f t="shared" si="13"/>
        <v>37690001.375647224</v>
      </c>
      <c r="E227" s="6">
        <f>IF(E226&lt;&gt;-G226,E226,IF(A227&gt;12*(30-'Example TIC cashflows'!$G$11),-$G$4,PMT('Example TIC cashflows'!$G$10/12,360,H226,0,0)))</f>
        <v>-191590.83</v>
      </c>
      <c r="F227" s="12">
        <f t="shared" si="14"/>
        <v>-1.032620674232021E-2</v>
      </c>
      <c r="G227" s="12">
        <f>D227*'Example TIC cashflows'!$G$10/12</f>
        <v>191590.84032620673</v>
      </c>
      <c r="H227" s="12">
        <f t="shared" si="15"/>
        <v>37690001.385973431</v>
      </c>
    </row>
    <row r="228" spans="1:8" x14ac:dyDescent="0.25">
      <c r="A228" s="9">
        <v>136</v>
      </c>
      <c r="B228" s="10">
        <v>45901</v>
      </c>
      <c r="C228" s="11">
        <f t="shared" si="12"/>
        <v>19</v>
      </c>
      <c r="D228" s="6">
        <f t="shared" si="13"/>
        <v>37690001.385973431</v>
      </c>
      <c r="E228" s="6">
        <f>IF(E227&lt;&gt;-G227,E227,IF(A228&gt;12*(30-'Example TIC cashflows'!$G$11),-$G$4,PMT('Example TIC cashflows'!$G$10/12,360,H227,0,0)))</f>
        <v>-191590.83</v>
      </c>
      <c r="F228" s="12">
        <f t="shared" si="14"/>
        <v>-1.0378698294516653E-2</v>
      </c>
      <c r="G228" s="12">
        <f>D228*'Example TIC cashflows'!$G$10/12</f>
        <v>191590.84037869828</v>
      </c>
      <c r="H228" s="12">
        <f t="shared" si="15"/>
        <v>37690001.396352135</v>
      </c>
    </row>
    <row r="229" spans="1:8" x14ac:dyDescent="0.25">
      <c r="A229" s="5">
        <v>135</v>
      </c>
      <c r="B229" s="14">
        <v>45931</v>
      </c>
      <c r="C229" s="11">
        <f t="shared" si="12"/>
        <v>19</v>
      </c>
      <c r="D229" s="6">
        <f t="shared" si="13"/>
        <v>37690001.396352135</v>
      </c>
      <c r="E229" s="6">
        <f>IF(E228&lt;&gt;-G228,E228,IF(A229&gt;12*(30-'Example TIC cashflows'!$G$11),-$G$4,PMT('Example TIC cashflows'!$G$10/12,360,H228,0,0)))</f>
        <v>-191590.83</v>
      </c>
      <c r="F229" s="12">
        <f t="shared" si="14"/>
        <v>-1.0431456699734554E-2</v>
      </c>
      <c r="G229" s="12">
        <f>D229*'Example TIC cashflows'!$G$10/12</f>
        <v>191590.84043145669</v>
      </c>
      <c r="H229" s="12">
        <f t="shared" si="15"/>
        <v>37690001.406783596</v>
      </c>
    </row>
    <row r="230" spans="1:8" x14ac:dyDescent="0.25">
      <c r="A230" s="9">
        <v>134</v>
      </c>
      <c r="B230" s="10">
        <v>45962</v>
      </c>
      <c r="C230" s="11">
        <f t="shared" si="12"/>
        <v>19</v>
      </c>
      <c r="D230" s="6">
        <f t="shared" si="13"/>
        <v>37690001.406783596</v>
      </c>
      <c r="E230" s="6">
        <f>IF(E229&lt;&gt;-G229,E229,IF(A230&gt;12*(30-'Example TIC cashflows'!$G$11),-$G$4,PMT('Example TIC cashflows'!$G$10/12,360,H229,0,0)))</f>
        <v>-191590.83</v>
      </c>
      <c r="F230" s="12">
        <f t="shared" si="14"/>
        <v>-1.0484483296750113E-2</v>
      </c>
      <c r="G230" s="12">
        <f>D230*'Example TIC cashflows'!$G$10/12</f>
        <v>191590.84048448328</v>
      </c>
      <c r="H230" s="12">
        <f t="shared" si="15"/>
        <v>37690001.417268082</v>
      </c>
    </row>
    <row r="231" spans="1:8" x14ac:dyDescent="0.25">
      <c r="A231" s="5">
        <v>133</v>
      </c>
      <c r="B231" s="14">
        <v>45992</v>
      </c>
      <c r="C231" s="11">
        <f t="shared" si="12"/>
        <v>19</v>
      </c>
      <c r="D231" s="6">
        <f t="shared" si="13"/>
        <v>37690001.417268082</v>
      </c>
      <c r="E231" s="6">
        <f>IF(E230&lt;&gt;-G230,E230,IF(A231&gt;12*(30-'Example TIC cashflows'!$G$11),-$G$4,PMT('Example TIC cashflows'!$G$10/12,360,H230,0,0)))</f>
        <v>-191590.83</v>
      </c>
      <c r="F231" s="12">
        <f t="shared" si="14"/>
        <v>-1.0537779424339533E-2</v>
      </c>
      <c r="G231" s="12">
        <f>D231*'Example TIC cashflows'!$G$10/12</f>
        <v>191590.84053777941</v>
      </c>
      <c r="H231" s="12">
        <f t="shared" si="15"/>
        <v>37690001.427805863</v>
      </c>
    </row>
    <row r="232" spans="1:8" x14ac:dyDescent="0.25">
      <c r="A232" s="9">
        <v>132</v>
      </c>
      <c r="B232" s="10">
        <v>46023</v>
      </c>
      <c r="C232" s="11">
        <f t="shared" si="12"/>
        <v>20</v>
      </c>
      <c r="D232" s="6">
        <f t="shared" si="13"/>
        <v>37690001.427805863</v>
      </c>
      <c r="E232" s="6">
        <f>IF(E231&lt;&gt;-G231,E231,IF(A232&gt;12*(30-'Example TIC cashflows'!$G$11),-$G$4,PMT('Example TIC cashflows'!$G$10/12,360,H231,0,0)))</f>
        <v>-191590.83</v>
      </c>
      <c r="F232" s="12">
        <f t="shared" si="14"/>
        <v>-1.0591346479486674E-2</v>
      </c>
      <c r="G232" s="12">
        <f>D232*'Example TIC cashflows'!$G$10/12</f>
        <v>191590.84059134647</v>
      </c>
      <c r="H232" s="12">
        <f t="shared" si="15"/>
        <v>37690001.438397214</v>
      </c>
    </row>
    <row r="233" spans="1:8" x14ac:dyDescent="0.25">
      <c r="A233" s="5">
        <v>131</v>
      </c>
      <c r="B233" s="14">
        <v>46054</v>
      </c>
      <c r="C233" s="11">
        <f t="shared" si="12"/>
        <v>20</v>
      </c>
      <c r="D233" s="6">
        <f t="shared" si="13"/>
        <v>37690001.438397214</v>
      </c>
      <c r="E233" s="6">
        <f>IF(E232&lt;&gt;-G232,E232,IF(A233&gt;12*(30-'Example TIC cashflows'!$G$11),-$G$4,PMT('Example TIC cashflows'!$G$10/12,360,H232,0,0)))</f>
        <v>-191590.83</v>
      </c>
      <c r="F233" s="12">
        <f t="shared" si="14"/>
        <v>-1.0645185830071568E-2</v>
      </c>
      <c r="G233" s="12">
        <f>D233*'Example TIC cashflows'!$G$10/12</f>
        <v>191590.84064518582</v>
      </c>
      <c r="H233" s="12">
        <f t="shared" si="15"/>
        <v>37690001.449042402</v>
      </c>
    </row>
    <row r="234" spans="1:8" x14ac:dyDescent="0.25">
      <c r="A234" s="9">
        <v>130</v>
      </c>
      <c r="B234" s="10">
        <v>46082</v>
      </c>
      <c r="C234" s="11">
        <f t="shared" si="12"/>
        <v>20</v>
      </c>
      <c r="D234" s="6">
        <f t="shared" si="13"/>
        <v>37690001.449042402</v>
      </c>
      <c r="E234" s="6">
        <f>IF(E233&lt;&gt;-G233,E233,IF(A234&gt;12*(30-'Example TIC cashflows'!$G$11),-$G$4,PMT('Example TIC cashflows'!$G$10/12,360,H233,0,0)))</f>
        <v>-191590.83</v>
      </c>
      <c r="F234" s="12">
        <f t="shared" si="14"/>
        <v>-1.0699298902181908E-2</v>
      </c>
      <c r="G234" s="12">
        <f>D234*'Example TIC cashflows'!$G$10/12</f>
        <v>191590.84069929889</v>
      </c>
      <c r="H234" s="12">
        <f t="shared" si="15"/>
        <v>37690001.459741704</v>
      </c>
    </row>
    <row r="235" spans="1:8" x14ac:dyDescent="0.25">
      <c r="A235" s="5">
        <v>129</v>
      </c>
      <c r="B235" s="14">
        <v>46113</v>
      </c>
      <c r="C235" s="11">
        <f t="shared" si="12"/>
        <v>20</v>
      </c>
      <c r="D235" s="6">
        <f t="shared" si="13"/>
        <v>37690001.459741704</v>
      </c>
      <c r="E235" s="6">
        <f>IF(E234&lt;&gt;-G234,E234,IF(A235&gt;12*(30-'Example TIC cashflows'!$G$11),-$G$4,PMT('Example TIC cashflows'!$G$10/12,360,H234,0,0)))</f>
        <v>-191590.83</v>
      </c>
      <c r="F235" s="12">
        <f t="shared" si="14"/>
        <v>-1.0753687005490065E-2</v>
      </c>
      <c r="G235" s="12">
        <f>D235*'Example TIC cashflows'!$G$10/12</f>
        <v>191590.84075368699</v>
      </c>
      <c r="H235" s="12">
        <f t="shared" si="15"/>
        <v>37690001.470495395</v>
      </c>
    </row>
    <row r="236" spans="1:8" x14ac:dyDescent="0.25">
      <c r="A236" s="9">
        <v>128</v>
      </c>
      <c r="B236" s="10">
        <v>46143</v>
      </c>
      <c r="C236" s="11">
        <f t="shared" si="12"/>
        <v>20</v>
      </c>
      <c r="D236" s="6">
        <f t="shared" si="13"/>
        <v>37690001.470495395</v>
      </c>
      <c r="E236" s="6">
        <f>IF(E235&lt;&gt;-G235,E235,IF(A236&gt;12*(30-'Example TIC cashflows'!$G$11),-$G$4,PMT('Example TIC cashflows'!$G$10/12,360,H235,0,0)))</f>
        <v>-191590.83</v>
      </c>
      <c r="F236" s="12">
        <f t="shared" si="14"/>
        <v>-1.080835162429139E-2</v>
      </c>
      <c r="G236" s="12">
        <f>D236*'Example TIC cashflows'!$G$10/12</f>
        <v>191590.84080835161</v>
      </c>
      <c r="H236" s="12">
        <f t="shared" si="15"/>
        <v>37690001.481303751</v>
      </c>
    </row>
    <row r="237" spans="1:8" x14ac:dyDescent="0.25">
      <c r="A237" s="5">
        <v>127</v>
      </c>
      <c r="B237" s="14">
        <v>46174</v>
      </c>
      <c r="C237" s="11">
        <f t="shared" si="12"/>
        <v>20</v>
      </c>
      <c r="D237" s="6">
        <f t="shared" si="13"/>
        <v>37690001.481303751</v>
      </c>
      <c r="E237" s="6">
        <f>IF(E236&lt;&gt;-G236,E236,IF(A237&gt;12*(30-'Example TIC cashflows'!$G$11),-$G$4,PMT('Example TIC cashflows'!$G$10/12,360,H236,0,0)))</f>
        <v>-191590.83</v>
      </c>
      <c r="F237" s="12">
        <f t="shared" si="14"/>
        <v>-1.0863294097362086E-2</v>
      </c>
      <c r="G237" s="12">
        <f>D237*'Example TIC cashflows'!$G$10/12</f>
        <v>191590.84086329408</v>
      </c>
      <c r="H237" s="12">
        <f t="shared" si="15"/>
        <v>37690001.492167048</v>
      </c>
    </row>
    <row r="238" spans="1:8" x14ac:dyDescent="0.25">
      <c r="A238" s="9">
        <v>126</v>
      </c>
      <c r="B238" s="10">
        <v>46204</v>
      </c>
      <c r="C238" s="11">
        <f t="shared" si="12"/>
        <v>20</v>
      </c>
      <c r="D238" s="6">
        <f t="shared" si="13"/>
        <v>37690001.492167048</v>
      </c>
      <c r="E238" s="6">
        <f>IF(E237&lt;&gt;-G237,E237,IF(A238&gt;12*(30-'Example TIC cashflows'!$G$11),-$G$4,PMT('Example TIC cashflows'!$G$10/12,360,H237,0,0)))</f>
        <v>-191590.83</v>
      </c>
      <c r="F238" s="12">
        <f t="shared" si="14"/>
        <v>-1.0918515821686015E-2</v>
      </c>
      <c r="G238" s="12">
        <f>D238*'Example TIC cashflows'!$G$10/12</f>
        <v>191590.84091851581</v>
      </c>
      <c r="H238" s="12">
        <f t="shared" si="15"/>
        <v>37690001.503085569</v>
      </c>
    </row>
    <row r="239" spans="1:8" x14ac:dyDescent="0.25">
      <c r="A239" s="5">
        <v>125</v>
      </c>
      <c r="B239" s="14">
        <v>46235</v>
      </c>
      <c r="C239" s="11">
        <f t="shared" si="12"/>
        <v>20</v>
      </c>
      <c r="D239" s="6">
        <f t="shared" si="13"/>
        <v>37690001.503085569</v>
      </c>
      <c r="E239" s="6">
        <f>IF(E238&lt;&gt;-G238,E238,IF(A239&gt;12*(30-'Example TIC cashflows'!$G$11),-$G$4,PMT('Example TIC cashflows'!$G$10/12,360,H238,0,0)))</f>
        <v>-191590.83</v>
      </c>
      <c r="F239" s="12">
        <f t="shared" si="14"/>
        <v>-1.0974018310662359E-2</v>
      </c>
      <c r="G239" s="12">
        <f>D239*'Example TIC cashflows'!$G$10/12</f>
        <v>191590.8409740183</v>
      </c>
      <c r="H239" s="12">
        <f t="shared" si="15"/>
        <v>37690001.514059588</v>
      </c>
    </row>
    <row r="240" spans="1:8" x14ac:dyDescent="0.25">
      <c r="A240" s="9">
        <v>124</v>
      </c>
      <c r="B240" s="10">
        <v>46266</v>
      </c>
      <c r="C240" s="11">
        <f t="shared" si="12"/>
        <v>20</v>
      </c>
      <c r="D240" s="6">
        <f t="shared" si="13"/>
        <v>37690001.514059588</v>
      </c>
      <c r="E240" s="6">
        <f>IF(E239&lt;&gt;-G239,E239,IF(A240&gt;12*(30-'Example TIC cashflows'!$G$11),-$G$4,PMT('Example TIC cashflows'!$G$10/12,360,H239,0,0)))</f>
        <v>-191590.83</v>
      </c>
      <c r="F240" s="12">
        <f t="shared" si="14"/>
        <v>-1.1029802932171151E-2</v>
      </c>
      <c r="G240" s="12">
        <f>D240*'Example TIC cashflows'!$G$10/12</f>
        <v>191590.84102980292</v>
      </c>
      <c r="H240" s="12">
        <f t="shared" si="15"/>
        <v>37690001.525089391</v>
      </c>
    </row>
    <row r="241" spans="1:8" x14ac:dyDescent="0.25">
      <c r="A241" s="5">
        <v>123</v>
      </c>
      <c r="B241" s="14">
        <v>46296</v>
      </c>
      <c r="C241" s="11">
        <f t="shared" si="12"/>
        <v>20</v>
      </c>
      <c r="D241" s="6">
        <f t="shared" si="13"/>
        <v>37690001.525089391</v>
      </c>
      <c r="E241" s="6">
        <f>IF(E240&lt;&gt;-G240,E240,IF(A241&gt;12*(30-'Example TIC cashflows'!$G$11),-$G$4,PMT('Example TIC cashflows'!$G$10/12,360,H240,0,0)))</f>
        <v>-191590.83</v>
      </c>
      <c r="F241" s="12">
        <f t="shared" si="14"/>
        <v>-1.1085871083196253E-2</v>
      </c>
      <c r="G241" s="12">
        <f>D241*'Example TIC cashflows'!$G$10/12</f>
        <v>191590.84108587107</v>
      </c>
      <c r="H241" s="12">
        <f t="shared" si="15"/>
        <v>37690001.536175266</v>
      </c>
    </row>
    <row r="242" spans="1:8" x14ac:dyDescent="0.25">
      <c r="A242" s="9">
        <v>122</v>
      </c>
      <c r="B242" s="10">
        <v>46327</v>
      </c>
      <c r="C242" s="11">
        <f t="shared" si="12"/>
        <v>20</v>
      </c>
      <c r="D242" s="6">
        <f t="shared" si="13"/>
        <v>37690001.536175266</v>
      </c>
      <c r="E242" s="6">
        <f>IF(E241&lt;&gt;-G241,E241,IF(A242&gt;12*(30-'Example TIC cashflows'!$G$11),-$G$4,PMT('Example TIC cashflows'!$G$10/12,360,H241,0,0)))</f>
        <v>-191590.83</v>
      </c>
      <c r="F242" s="12">
        <f t="shared" si="14"/>
        <v>-1.1142224277136847E-2</v>
      </c>
      <c r="G242" s="12">
        <f>D242*'Example TIC cashflows'!$G$10/12</f>
        <v>191590.84114222426</v>
      </c>
      <c r="H242" s="12">
        <f t="shared" si="15"/>
        <v>37690001.54731749</v>
      </c>
    </row>
    <row r="243" spans="1:8" x14ac:dyDescent="0.25">
      <c r="A243" s="5">
        <v>121</v>
      </c>
      <c r="B243" s="14">
        <v>46357</v>
      </c>
      <c r="C243" s="11">
        <f t="shared" si="12"/>
        <v>20</v>
      </c>
      <c r="D243" s="6">
        <f t="shared" si="13"/>
        <v>37690001.54731749</v>
      </c>
      <c r="E243" s="6">
        <f>IF(E242&lt;&gt;-G242,E242,IF(A243&gt;12*(30-'Example TIC cashflows'!$G$11),-$G$4,PMT('Example TIC cashflows'!$G$10/12,360,H242,0,0)))</f>
        <v>-191590.83</v>
      </c>
      <c r="F243" s="12">
        <f t="shared" si="14"/>
        <v>-1.1198863910976797E-2</v>
      </c>
      <c r="G243" s="12">
        <f>D243*'Example TIC cashflows'!$G$10/12</f>
        <v>191590.8411988639</v>
      </c>
      <c r="H243" s="12">
        <f t="shared" si="15"/>
        <v>37690001.558516353</v>
      </c>
    </row>
    <row r="244" spans="1:8" x14ac:dyDescent="0.25">
      <c r="A244" s="9">
        <v>120</v>
      </c>
      <c r="B244" s="10">
        <v>46388</v>
      </c>
      <c r="C244" s="11">
        <f t="shared" si="12"/>
        <v>21</v>
      </c>
      <c r="D244" s="6">
        <f t="shared" si="13"/>
        <v>37690001.558516353</v>
      </c>
      <c r="E244" s="6">
        <f>IF(E243&lt;&gt;-G243,E243,IF(A244&gt;12*(30-'Example TIC cashflows'!$G$11),-$G$4,PMT('Example TIC cashflows'!$G$10/12,360,H243,0,0)))</f>
        <v>-191590.83</v>
      </c>
      <c r="F244" s="12">
        <f t="shared" si="14"/>
        <v>-1.1255791469011456E-2</v>
      </c>
      <c r="G244" s="12">
        <f>D244*'Example TIC cashflows'!$G$10/12</f>
        <v>191590.84125579146</v>
      </c>
      <c r="H244" s="12">
        <f t="shared" si="15"/>
        <v>37690001.569772147</v>
      </c>
    </row>
    <row r="245" spans="1:8" x14ac:dyDescent="0.25">
      <c r="A245" s="5">
        <v>119</v>
      </c>
      <c r="B245" s="14">
        <v>46419</v>
      </c>
      <c r="C245" s="11">
        <f t="shared" si="12"/>
        <v>21</v>
      </c>
      <c r="D245" s="6">
        <f t="shared" si="13"/>
        <v>37690001.569772147</v>
      </c>
      <c r="E245" s="6">
        <f>IF(E244&lt;&gt;-G244,E244,IF(A245&gt;12*(30-'Example TIC cashflows'!$G$11),-$G$4,PMT('Example TIC cashflows'!$G$10/12,360,H244,0,0)))</f>
        <v>-191590.83</v>
      </c>
      <c r="F245" s="12">
        <f t="shared" si="14"/>
        <v>-1.1313008435536176E-2</v>
      </c>
      <c r="G245" s="12">
        <f>D245*'Example TIC cashflows'!$G$10/12</f>
        <v>191590.84131300842</v>
      </c>
      <c r="H245" s="12">
        <f t="shared" si="15"/>
        <v>37690001.58108516</v>
      </c>
    </row>
    <row r="246" spans="1:8" x14ac:dyDescent="0.25">
      <c r="A246" s="9">
        <v>118</v>
      </c>
      <c r="B246" s="10">
        <v>46447</v>
      </c>
      <c r="C246" s="11">
        <f t="shared" si="12"/>
        <v>21</v>
      </c>
      <c r="D246" s="6">
        <f t="shared" si="13"/>
        <v>37690001.58108516</v>
      </c>
      <c r="E246" s="6">
        <f>IF(E245&lt;&gt;-G245,E245,IF(A246&gt;12*(30-'Example TIC cashflows'!$G$11),-$G$4,PMT('Example TIC cashflows'!$G$10/12,360,H245,0,0)))</f>
        <v>-191590.83</v>
      </c>
      <c r="F246" s="12">
        <f t="shared" si="14"/>
        <v>-1.137051623663865E-2</v>
      </c>
      <c r="G246" s="12">
        <f>D246*'Example TIC cashflows'!$G$10/12</f>
        <v>191590.84137051622</v>
      </c>
      <c r="H246" s="12">
        <f t="shared" si="15"/>
        <v>37690001.592455678</v>
      </c>
    </row>
    <row r="247" spans="1:8" x14ac:dyDescent="0.25">
      <c r="A247" s="5">
        <v>117</v>
      </c>
      <c r="B247" s="14">
        <v>46478</v>
      </c>
      <c r="C247" s="11">
        <f t="shared" si="12"/>
        <v>21</v>
      </c>
      <c r="D247" s="6">
        <f t="shared" si="13"/>
        <v>37690001.592455678</v>
      </c>
      <c r="E247" s="6">
        <f>IF(E246&lt;&gt;-G246,E246,IF(A247&gt;12*(30-'Example TIC cashflows'!$G$11),-$G$4,PMT('Example TIC cashflows'!$G$10/12,360,H246,0,0)))</f>
        <v>-191590.83</v>
      </c>
      <c r="F247" s="12">
        <f t="shared" si="14"/>
        <v>-1.1428316356614232E-2</v>
      </c>
      <c r="G247" s="12">
        <f>D247*'Example TIC cashflows'!$G$10/12</f>
        <v>191590.84142831634</v>
      </c>
      <c r="H247" s="12">
        <f t="shared" si="15"/>
        <v>37690001.603883997</v>
      </c>
    </row>
    <row r="248" spans="1:8" x14ac:dyDescent="0.25">
      <c r="A248" s="9">
        <v>116</v>
      </c>
      <c r="B248" s="10">
        <v>46508</v>
      </c>
      <c r="C248" s="11">
        <f t="shared" si="12"/>
        <v>21</v>
      </c>
      <c r="D248" s="6">
        <f t="shared" si="13"/>
        <v>37690001.603883997</v>
      </c>
      <c r="E248" s="6">
        <f>IF(E247&lt;&gt;-G247,E247,IF(A248&gt;12*(30-'Example TIC cashflows'!$G$11),-$G$4,PMT('Example TIC cashflows'!$G$10/12,360,H247,0,0)))</f>
        <v>-191590.83</v>
      </c>
      <c r="F248" s="12">
        <f t="shared" si="14"/>
        <v>-1.1486410337965935E-2</v>
      </c>
      <c r="G248" s="12">
        <f>D248*'Example TIC cashflows'!$G$10/12</f>
        <v>191590.84148641033</v>
      </c>
      <c r="H248" s="12">
        <f t="shared" si="15"/>
        <v>37690001.615370408</v>
      </c>
    </row>
    <row r="249" spans="1:8" x14ac:dyDescent="0.25">
      <c r="A249" s="5">
        <v>115</v>
      </c>
      <c r="B249" s="14">
        <v>46539</v>
      </c>
      <c r="C249" s="11">
        <f t="shared" si="12"/>
        <v>21</v>
      </c>
      <c r="D249" s="6">
        <f t="shared" si="13"/>
        <v>37690001.615370408</v>
      </c>
      <c r="E249" s="6">
        <f>IF(E248&lt;&gt;-G248,E248,IF(A249&gt;12*(30-'Example TIC cashflows'!$G$11),-$G$4,PMT('Example TIC cashflows'!$G$10/12,360,H248,0,0)))</f>
        <v>-191590.83</v>
      </c>
      <c r="F249" s="12">
        <f t="shared" si="14"/>
        <v>-1.1544799606781453E-2</v>
      </c>
      <c r="G249" s="12">
        <f>D249*'Example TIC cashflows'!$G$10/12</f>
        <v>191590.84154479959</v>
      </c>
      <c r="H249" s="12">
        <f t="shared" si="15"/>
        <v>37690001.626915209</v>
      </c>
    </row>
    <row r="250" spans="1:8" x14ac:dyDescent="0.25">
      <c r="A250" s="9">
        <v>114</v>
      </c>
      <c r="B250" s="10">
        <v>46569</v>
      </c>
      <c r="C250" s="11">
        <f t="shared" si="12"/>
        <v>21</v>
      </c>
      <c r="D250" s="6">
        <f t="shared" si="13"/>
        <v>37690001.626915209</v>
      </c>
      <c r="E250" s="6">
        <f>IF(E249&lt;&gt;-G249,E249,IF(A250&gt;12*(30-'Example TIC cashflows'!$G$11),-$G$4,PMT('Example TIC cashflows'!$G$10/12,360,H249,0,0)))</f>
        <v>-191590.83</v>
      </c>
      <c r="F250" s="12">
        <f t="shared" si="14"/>
        <v>-1.1603485647356138E-2</v>
      </c>
      <c r="G250" s="12">
        <f>D250*'Example TIC cashflows'!$G$10/12</f>
        <v>191590.84160348563</v>
      </c>
      <c r="H250" s="12">
        <f t="shared" si="15"/>
        <v>37690001.638518699</v>
      </c>
    </row>
    <row r="251" spans="1:8" x14ac:dyDescent="0.25">
      <c r="A251" s="5">
        <v>113</v>
      </c>
      <c r="B251" s="14">
        <v>46600</v>
      </c>
      <c r="C251" s="11">
        <f t="shared" si="12"/>
        <v>21</v>
      </c>
      <c r="D251" s="6">
        <f t="shared" si="13"/>
        <v>37690001.638518699</v>
      </c>
      <c r="E251" s="6">
        <f>IF(E250&lt;&gt;-G250,E250,IF(A251&gt;12*(30-'Example TIC cashflows'!$G$11),-$G$4,PMT('Example TIC cashflows'!$G$10/12,360,H250,0,0)))</f>
        <v>-191590.83</v>
      </c>
      <c r="F251" s="12">
        <f t="shared" si="14"/>
        <v>-1.1662470060400665E-2</v>
      </c>
      <c r="G251" s="12">
        <f>D251*'Example TIC cashflows'!$G$10/12</f>
        <v>191590.84166247005</v>
      </c>
      <c r="H251" s="12">
        <f t="shared" si="15"/>
        <v>37690001.650181167</v>
      </c>
    </row>
    <row r="252" spans="1:8" x14ac:dyDescent="0.25">
      <c r="A252" s="9">
        <v>112</v>
      </c>
      <c r="B252" s="10">
        <v>46631</v>
      </c>
      <c r="C252" s="11">
        <f t="shared" si="12"/>
        <v>21</v>
      </c>
      <c r="D252" s="6">
        <f t="shared" si="13"/>
        <v>37690001.650181167</v>
      </c>
      <c r="E252" s="6">
        <f>IF(E251&lt;&gt;-G251,E251,IF(A252&gt;12*(30-'Example TIC cashflows'!$G$11),-$G$4,PMT('Example TIC cashflows'!$G$10/12,360,H251,0,0)))</f>
        <v>-191590.83</v>
      </c>
      <c r="F252" s="12">
        <f t="shared" si="14"/>
        <v>-1.1721754272002727E-2</v>
      </c>
      <c r="G252" s="12">
        <f>D252*'Example TIC cashflows'!$G$10/12</f>
        <v>191590.84172175426</v>
      </c>
      <c r="H252" s="12">
        <f t="shared" si="15"/>
        <v>37690001.661902919</v>
      </c>
    </row>
    <row r="253" spans="1:8" x14ac:dyDescent="0.25">
      <c r="A253" s="5">
        <v>111</v>
      </c>
      <c r="B253" s="14">
        <v>46661</v>
      </c>
      <c r="C253" s="11">
        <f t="shared" si="12"/>
        <v>21</v>
      </c>
      <c r="D253" s="6">
        <f t="shared" si="13"/>
        <v>37690001.661902919</v>
      </c>
      <c r="E253" s="6">
        <f>IF(E252&lt;&gt;-G252,E252,IF(A253&gt;12*(30-'Example TIC cashflows'!$G$11),-$G$4,PMT('Example TIC cashflows'!$G$10/12,360,H252,0,0)))</f>
        <v>-191590.83</v>
      </c>
      <c r="F253" s="12">
        <f t="shared" si="14"/>
        <v>-1.1781339853769168E-2</v>
      </c>
      <c r="G253" s="12">
        <f>D253*'Example TIC cashflows'!$G$10/12</f>
        <v>191590.84178133984</v>
      </c>
      <c r="H253" s="12">
        <f t="shared" si="15"/>
        <v>37690001.673684262</v>
      </c>
    </row>
    <row r="254" spans="1:8" x14ac:dyDescent="0.25">
      <c r="A254" s="9">
        <v>110</v>
      </c>
      <c r="B254" s="10">
        <v>46692</v>
      </c>
      <c r="C254" s="11">
        <f t="shared" si="12"/>
        <v>21</v>
      </c>
      <c r="D254" s="6">
        <f t="shared" si="13"/>
        <v>37690001.673684262</v>
      </c>
      <c r="E254" s="6">
        <f>IF(E253&lt;&gt;-G253,E253,IF(A254&gt;12*(30-'Example TIC cashflows'!$G$11),-$G$4,PMT('Example TIC cashflows'!$G$10/12,360,H253,0,0)))</f>
        <v>-191590.83</v>
      </c>
      <c r="F254" s="12">
        <f t="shared" si="14"/>
        <v>-1.1841228348203003E-2</v>
      </c>
      <c r="G254" s="12">
        <f>D254*'Example TIC cashflows'!$G$10/12</f>
        <v>191590.84184122834</v>
      </c>
      <c r="H254" s="12">
        <f t="shared" si="15"/>
        <v>37690001.685525492</v>
      </c>
    </row>
    <row r="255" spans="1:8" x14ac:dyDescent="0.25">
      <c r="A255" s="5">
        <v>109</v>
      </c>
      <c r="B255" s="14">
        <v>46722</v>
      </c>
      <c r="C255" s="11">
        <f t="shared" si="12"/>
        <v>21</v>
      </c>
      <c r="D255" s="6">
        <f t="shared" si="13"/>
        <v>37690001.685525492</v>
      </c>
      <c r="E255" s="6">
        <f>IF(E254&lt;&gt;-G254,E254,IF(A255&gt;12*(30-'Example TIC cashflows'!$G$11),-$G$4,PMT('Example TIC cashflows'!$G$10/12,360,H254,0,0)))</f>
        <v>-191590.83</v>
      </c>
      <c r="F255" s="12">
        <f t="shared" si="14"/>
        <v>-1.1901421239599586E-2</v>
      </c>
      <c r="G255" s="12">
        <f>D255*'Example TIC cashflows'!$G$10/12</f>
        <v>191590.84190142123</v>
      </c>
      <c r="H255" s="12">
        <f t="shared" si="15"/>
        <v>37690001.697426915</v>
      </c>
    </row>
    <row r="256" spans="1:8" x14ac:dyDescent="0.25">
      <c r="A256" s="9">
        <v>108</v>
      </c>
      <c r="B256" s="10">
        <v>46753</v>
      </c>
      <c r="C256" s="11">
        <f t="shared" si="12"/>
        <v>22</v>
      </c>
      <c r="D256" s="6">
        <f t="shared" si="13"/>
        <v>37690001.697426915</v>
      </c>
      <c r="E256" s="6">
        <f>IF(E255&lt;&gt;-G255,E255,IF(A256&gt;12*(30-'Example TIC cashflows'!$G$11),-$G$4,PMT('Example TIC cashflows'!$G$10/12,360,H255,0,0)))</f>
        <v>-191590.83</v>
      </c>
      <c r="F256" s="12">
        <f t="shared" si="14"/>
        <v>-1.196192015777342E-2</v>
      </c>
      <c r="G256" s="12">
        <f>D256*'Example TIC cashflows'!$G$10/12</f>
        <v>191590.84196192014</v>
      </c>
      <c r="H256" s="12">
        <f t="shared" si="15"/>
        <v>37690001.709388837</v>
      </c>
    </row>
    <row r="257" spans="1:8" x14ac:dyDescent="0.25">
      <c r="A257" s="5">
        <v>107</v>
      </c>
      <c r="B257" s="14">
        <v>46784</v>
      </c>
      <c r="C257" s="11">
        <f t="shared" si="12"/>
        <v>22</v>
      </c>
      <c r="D257" s="6">
        <f t="shared" si="13"/>
        <v>37690001.709388837</v>
      </c>
      <c r="E257" s="6">
        <f>IF(E256&lt;&gt;-G256,E256,IF(A257&gt;12*(30-'Example TIC cashflows'!$G$11),-$G$4,PMT('Example TIC cashflows'!$G$10/12,360,H256,0,0)))</f>
        <v>-191590.83</v>
      </c>
      <c r="F257" s="12">
        <f t="shared" si="14"/>
        <v>-1.2022726587019861E-2</v>
      </c>
      <c r="G257" s="12">
        <f>D257*'Example TIC cashflows'!$G$10/12</f>
        <v>191590.84202272657</v>
      </c>
      <c r="H257" s="12">
        <f t="shared" si="15"/>
        <v>37690001.721411563</v>
      </c>
    </row>
    <row r="258" spans="1:8" x14ac:dyDescent="0.25">
      <c r="A258" s="9">
        <v>106</v>
      </c>
      <c r="B258" s="10">
        <v>46813</v>
      </c>
      <c r="C258" s="11">
        <f t="shared" si="12"/>
        <v>22</v>
      </c>
      <c r="D258" s="6">
        <f t="shared" si="13"/>
        <v>37690001.721411563</v>
      </c>
      <c r="E258" s="6">
        <f>IF(E257&lt;&gt;-G257,E257,IF(A258&gt;12*(30-'Example TIC cashflows'!$G$11),-$G$4,PMT('Example TIC cashflows'!$G$10/12,360,H257,0,0)))</f>
        <v>-191590.83</v>
      </c>
      <c r="F258" s="12">
        <f t="shared" si="14"/>
        <v>-1.2083842128049582E-2</v>
      </c>
      <c r="G258" s="12">
        <f>D258*'Example TIC cashflows'!$G$10/12</f>
        <v>191590.84208384212</v>
      </c>
      <c r="H258" s="12">
        <f t="shared" si="15"/>
        <v>37690001.733495407</v>
      </c>
    </row>
    <row r="259" spans="1:8" x14ac:dyDescent="0.25">
      <c r="A259" s="5">
        <v>105</v>
      </c>
      <c r="B259" s="14">
        <v>46844</v>
      </c>
      <c r="C259" s="11">
        <f t="shared" si="12"/>
        <v>22</v>
      </c>
      <c r="D259" s="6">
        <f t="shared" si="13"/>
        <v>37690001.733495407</v>
      </c>
      <c r="E259" s="6">
        <f>IF(E258&lt;&gt;-G258,E258,IF(A259&gt;12*(30-'Example TIC cashflows'!$G$11),-$G$4,PMT('Example TIC cashflows'!$G$10/12,360,H258,0,0)))</f>
        <v>-191590.83</v>
      </c>
      <c r="F259" s="12">
        <f t="shared" si="14"/>
        <v>-1.2145268323365599E-2</v>
      </c>
      <c r="G259" s="12">
        <f>D259*'Example TIC cashflows'!$G$10/12</f>
        <v>191590.84214526831</v>
      </c>
      <c r="H259" s="12">
        <f t="shared" si="15"/>
        <v>37690001.74564068</v>
      </c>
    </row>
    <row r="260" spans="1:8" x14ac:dyDescent="0.25">
      <c r="A260" s="9">
        <v>104</v>
      </c>
      <c r="B260" s="10">
        <v>46874</v>
      </c>
      <c r="C260" s="11">
        <f t="shared" ref="C260:C323" si="16">YEAR(B260)-2006</f>
        <v>22</v>
      </c>
      <c r="D260" s="6">
        <f t="shared" si="13"/>
        <v>37690001.74564068</v>
      </c>
      <c r="E260" s="6">
        <f>IF(E259&lt;&gt;-G259,E259,IF(A260&gt;12*(30-'Example TIC cashflows'!$G$11),-$G$4,PMT('Example TIC cashflows'!$G$10/12,360,H259,0,0)))</f>
        <v>-191590.83</v>
      </c>
      <c r="F260" s="12">
        <f t="shared" si="14"/>
        <v>-1.2207006802782416E-2</v>
      </c>
      <c r="G260" s="12">
        <f>D260*'Example TIC cashflows'!$G$10/12</f>
        <v>191590.84220700679</v>
      </c>
      <c r="H260" s="12">
        <f t="shared" si="15"/>
        <v>37690001.757847689</v>
      </c>
    </row>
    <row r="261" spans="1:8" x14ac:dyDescent="0.25">
      <c r="A261" s="5">
        <v>103</v>
      </c>
      <c r="B261" s="14">
        <v>46905</v>
      </c>
      <c r="C261" s="11">
        <f t="shared" si="16"/>
        <v>22</v>
      </c>
      <c r="D261" s="6">
        <f t="shared" ref="D261:D324" si="17">H260</f>
        <v>37690001.757847689</v>
      </c>
      <c r="E261" s="6">
        <f>IF(E260&lt;&gt;-G260,E260,IF(A261&gt;12*(30-'Example TIC cashflows'!$G$11),-$G$4,PMT('Example TIC cashflows'!$G$10/12,360,H260,0,0)))</f>
        <v>-191590.83</v>
      </c>
      <c r="F261" s="12">
        <f t="shared" ref="F261:F324" si="18">-(G261+E261)</f>
        <v>-1.2269059079699218E-2</v>
      </c>
      <c r="G261" s="12">
        <f>D261*'Example TIC cashflows'!$G$10/12</f>
        <v>191590.84226905907</v>
      </c>
      <c r="H261" s="12">
        <f t="shared" ref="H261:H324" si="19">D261+G261+E261</f>
        <v>37690001.770116746</v>
      </c>
    </row>
    <row r="262" spans="1:8" x14ac:dyDescent="0.25">
      <c r="A262" s="9">
        <v>102</v>
      </c>
      <c r="B262" s="10">
        <v>46935</v>
      </c>
      <c r="C262" s="11">
        <f t="shared" si="16"/>
        <v>22</v>
      </c>
      <c r="D262" s="6">
        <f t="shared" si="17"/>
        <v>37690001.770116746</v>
      </c>
      <c r="E262" s="6">
        <f>IF(E261&lt;&gt;-G261,E261,IF(A262&gt;12*(30-'Example TIC cashflows'!$G$11),-$G$4,PMT('Example TIC cashflows'!$G$10/12,360,H261,0,0)))</f>
        <v>-191590.83</v>
      </c>
      <c r="F262" s="12">
        <f t="shared" si="18"/>
        <v>-1.2331426813034341E-2</v>
      </c>
      <c r="G262" s="12">
        <f>D262*'Example TIC cashflows'!$G$10/12</f>
        <v>191590.8423314268</v>
      </c>
      <c r="H262" s="12">
        <f t="shared" si="19"/>
        <v>37690001.782448173</v>
      </c>
    </row>
    <row r="263" spans="1:8" x14ac:dyDescent="0.25">
      <c r="A263" s="5">
        <v>101</v>
      </c>
      <c r="B263" s="14">
        <v>46966</v>
      </c>
      <c r="C263" s="11">
        <f t="shared" si="16"/>
        <v>22</v>
      </c>
      <c r="D263" s="6">
        <f t="shared" si="17"/>
        <v>37690001.782448173</v>
      </c>
      <c r="E263" s="6">
        <f>IF(E262&lt;&gt;-G262,E262,IF(A263&gt;12*(30-'Example TIC cashflows'!$G$11),-$G$4,PMT('Example TIC cashflows'!$G$10/12,360,H262,0,0)))</f>
        <v>-191590.83</v>
      </c>
      <c r="F263" s="12">
        <f t="shared" si="18"/>
        <v>-1.2394111545290798E-2</v>
      </c>
      <c r="G263" s="12">
        <f>D263*'Example TIC cashflows'!$G$10/12</f>
        <v>191590.84239411153</v>
      </c>
      <c r="H263" s="12">
        <f t="shared" si="19"/>
        <v>37690001.794842288</v>
      </c>
    </row>
    <row r="264" spans="1:8" x14ac:dyDescent="0.25">
      <c r="A264" s="9">
        <v>100</v>
      </c>
      <c r="B264" s="10">
        <v>46997</v>
      </c>
      <c r="C264" s="11">
        <f t="shared" si="16"/>
        <v>22</v>
      </c>
      <c r="D264" s="6">
        <f t="shared" si="17"/>
        <v>37690001.794842288</v>
      </c>
      <c r="E264" s="6">
        <f>IF(E263&lt;&gt;-G263,E263,IF(A264&gt;12*(30-'Example TIC cashflows'!$G$11),-$G$4,PMT('Example TIC cashflows'!$G$10/12,360,H263,0,0)))</f>
        <v>-191590.83</v>
      </c>
      <c r="F264" s="12">
        <f t="shared" si="18"/>
        <v>-1.2457114964490756E-2</v>
      </c>
      <c r="G264" s="12">
        <f>D264*'Example TIC cashflows'!$G$10/12</f>
        <v>191590.84245711495</v>
      </c>
      <c r="H264" s="12">
        <f t="shared" si="19"/>
        <v>37690001.807299405</v>
      </c>
    </row>
    <row r="265" spans="1:8" x14ac:dyDescent="0.25">
      <c r="A265" s="5">
        <v>99</v>
      </c>
      <c r="B265" s="14">
        <v>47027</v>
      </c>
      <c r="C265" s="11">
        <f t="shared" si="16"/>
        <v>22</v>
      </c>
      <c r="D265" s="6">
        <f t="shared" si="17"/>
        <v>37690001.807299405</v>
      </c>
      <c r="E265" s="6">
        <f>IF(E264&lt;&gt;-G264,E264,IF(A265&gt;12*(30-'Example TIC cashflows'!$G$11),-$G$4,PMT('Example TIC cashflows'!$G$10/12,360,H264,0,0)))</f>
        <v>-191590.83</v>
      </c>
      <c r="F265" s="12">
        <f t="shared" si="18"/>
        <v>-1.2520438642241061E-2</v>
      </c>
      <c r="G265" s="12">
        <f>D265*'Example TIC cashflows'!$G$10/12</f>
        <v>191590.84252043863</v>
      </c>
      <c r="H265" s="12">
        <f t="shared" si="19"/>
        <v>37690001.819819845</v>
      </c>
    </row>
    <row r="266" spans="1:8" x14ac:dyDescent="0.25">
      <c r="A266" s="9">
        <v>98</v>
      </c>
      <c r="B266" s="10">
        <v>47058</v>
      </c>
      <c r="C266" s="11">
        <f t="shared" si="16"/>
        <v>22</v>
      </c>
      <c r="D266" s="6">
        <f t="shared" si="17"/>
        <v>37690001.819819845</v>
      </c>
      <c r="E266" s="6">
        <f>IF(E265&lt;&gt;-G265,E265,IF(A266&gt;12*(30-'Example TIC cashflows'!$G$11),-$G$4,PMT('Example TIC cashflows'!$G$10/12,360,H265,0,0)))</f>
        <v>-191590.83</v>
      </c>
      <c r="F266" s="12">
        <f t="shared" si="18"/>
        <v>-1.2584084237460047E-2</v>
      </c>
      <c r="G266" s="12">
        <f>D266*'Example TIC cashflows'!$G$10/12</f>
        <v>191590.84258408422</v>
      </c>
      <c r="H266" s="12">
        <f t="shared" si="19"/>
        <v>37690001.832403928</v>
      </c>
    </row>
    <row r="267" spans="1:8" x14ac:dyDescent="0.25">
      <c r="A267" s="5">
        <v>97</v>
      </c>
      <c r="B267" s="14">
        <v>47088</v>
      </c>
      <c r="C267" s="11">
        <f t="shared" si="16"/>
        <v>22</v>
      </c>
      <c r="D267" s="6">
        <f t="shared" si="17"/>
        <v>37690001.832403928</v>
      </c>
      <c r="E267" s="6">
        <f>IF(E266&lt;&gt;-G266,E266,IF(A267&gt;12*(30-'Example TIC cashflows'!$G$11),-$G$4,PMT('Example TIC cashflows'!$G$10/12,360,H266,0,0)))</f>
        <v>-191590.83</v>
      </c>
      <c r="F267" s="12">
        <f t="shared" si="18"/>
        <v>-1.264805332175456E-2</v>
      </c>
      <c r="G267" s="12">
        <f>D267*'Example TIC cashflows'!$G$10/12</f>
        <v>191590.84264805331</v>
      </c>
      <c r="H267" s="12">
        <f t="shared" si="19"/>
        <v>37690001.845051982</v>
      </c>
    </row>
    <row r="268" spans="1:8" x14ac:dyDescent="0.25">
      <c r="A268" s="9">
        <v>96</v>
      </c>
      <c r="B268" s="10">
        <v>47119</v>
      </c>
      <c r="C268" s="11">
        <f t="shared" si="16"/>
        <v>23</v>
      </c>
      <c r="D268" s="6">
        <f t="shared" si="17"/>
        <v>37690001.845051982</v>
      </c>
      <c r="E268" s="6">
        <f>IF(E267&lt;&gt;-G267,E267,IF(A268&gt;12*(30-'Example TIC cashflows'!$G$11),-$G$4,PMT('Example TIC cashflows'!$G$10/12,360,H267,0,0)))</f>
        <v>-191590.83</v>
      </c>
      <c r="F268" s="12">
        <f t="shared" si="18"/>
        <v>-1.2712347554042935E-2</v>
      </c>
      <c r="G268" s="12">
        <f>D268*'Example TIC cashflows'!$G$10/12</f>
        <v>191590.84271234754</v>
      </c>
      <c r="H268" s="12">
        <f t="shared" si="19"/>
        <v>37690001.857764333</v>
      </c>
    </row>
    <row r="269" spans="1:8" x14ac:dyDescent="0.25">
      <c r="A269" s="5">
        <v>95</v>
      </c>
      <c r="B269" s="14">
        <v>47150</v>
      </c>
      <c r="C269" s="11">
        <f t="shared" si="16"/>
        <v>23</v>
      </c>
      <c r="D269" s="6">
        <f t="shared" si="17"/>
        <v>37690001.857764333</v>
      </c>
      <c r="E269" s="6">
        <f>IF(E268&lt;&gt;-G268,E268,IF(A269&gt;12*(30-'Example TIC cashflows'!$G$11),-$G$4,PMT('Example TIC cashflows'!$G$10/12,360,H268,0,0)))</f>
        <v>-191590.83</v>
      </c>
      <c r="F269" s="12">
        <f t="shared" si="18"/>
        <v>-1.2776968709658831E-2</v>
      </c>
      <c r="G269" s="12">
        <f>D269*'Example TIC cashflows'!$G$10/12</f>
        <v>191590.8427769687</v>
      </c>
      <c r="H269" s="12">
        <f t="shared" si="19"/>
        <v>37690001.870541304</v>
      </c>
    </row>
    <row r="270" spans="1:8" x14ac:dyDescent="0.25">
      <c r="A270" s="9">
        <v>94</v>
      </c>
      <c r="B270" s="10">
        <v>47178</v>
      </c>
      <c r="C270" s="11">
        <f t="shared" si="16"/>
        <v>23</v>
      </c>
      <c r="D270" s="6">
        <f t="shared" si="17"/>
        <v>37690001.870541304</v>
      </c>
      <c r="E270" s="6">
        <f>IF(E269&lt;&gt;-G269,E269,IF(A270&gt;12*(30-'Example TIC cashflows'!$G$11),-$G$4,PMT('Example TIC cashflows'!$G$10/12,360,H269,0,0)))</f>
        <v>-191590.83</v>
      </c>
      <c r="F270" s="12">
        <f t="shared" si="18"/>
        <v>-1.2841918331105262E-2</v>
      </c>
      <c r="G270" s="12">
        <f>D270*'Example TIC cashflows'!$G$10/12</f>
        <v>191590.84284191832</v>
      </c>
      <c r="H270" s="12">
        <f t="shared" si="19"/>
        <v>37690001.883383222</v>
      </c>
    </row>
    <row r="271" spans="1:8" x14ac:dyDescent="0.25">
      <c r="A271" s="5">
        <v>93</v>
      </c>
      <c r="B271" s="14">
        <v>47209</v>
      </c>
      <c r="C271" s="11">
        <f t="shared" si="16"/>
        <v>23</v>
      </c>
      <c r="D271" s="6">
        <f t="shared" si="17"/>
        <v>37690001.883383222</v>
      </c>
      <c r="E271" s="6">
        <f>IF(E270&lt;&gt;-G270,E270,IF(A271&gt;12*(30-'Example TIC cashflows'!$G$11),-$G$4,PMT('Example TIC cashflows'!$G$10/12,360,H270,0,0)))</f>
        <v>-191590.83</v>
      </c>
      <c r="F271" s="12">
        <f t="shared" si="18"/>
        <v>-1.2907198048196733E-2</v>
      </c>
      <c r="G271" s="12">
        <f>D271*'Example TIC cashflows'!$G$10/12</f>
        <v>191590.84290719804</v>
      </c>
      <c r="H271" s="12">
        <f t="shared" si="19"/>
        <v>37690001.896290421</v>
      </c>
    </row>
    <row r="272" spans="1:8" x14ac:dyDescent="0.25">
      <c r="A272" s="9">
        <v>92</v>
      </c>
      <c r="B272" s="10">
        <v>47239</v>
      </c>
      <c r="C272" s="11">
        <f t="shared" si="16"/>
        <v>23</v>
      </c>
      <c r="D272" s="6">
        <f t="shared" si="17"/>
        <v>37690001.896290421</v>
      </c>
      <c r="E272" s="6">
        <f>IF(E271&lt;&gt;-G271,E271,IF(A272&gt;12*(30-'Example TIC cashflows'!$G$11),-$G$4,PMT('Example TIC cashflows'!$G$10/12,360,H271,0,0)))</f>
        <v>-191590.83</v>
      </c>
      <c r="F272" s="12">
        <f t="shared" si="18"/>
        <v>-1.2972809665370733E-2</v>
      </c>
      <c r="G272" s="12">
        <f>D272*'Example TIC cashflows'!$G$10/12</f>
        <v>191590.84297280965</v>
      </c>
      <c r="H272" s="12">
        <f t="shared" si="19"/>
        <v>37690001.909263231</v>
      </c>
    </row>
    <row r="273" spans="1:8" x14ac:dyDescent="0.25">
      <c r="A273" s="5">
        <v>91</v>
      </c>
      <c r="B273" s="14">
        <v>47270</v>
      </c>
      <c r="C273" s="11">
        <f t="shared" si="16"/>
        <v>23</v>
      </c>
      <c r="D273" s="6">
        <f t="shared" si="17"/>
        <v>37690001.909263231</v>
      </c>
      <c r="E273" s="6">
        <f>IF(E272&lt;&gt;-G272,E272,IF(A273&gt;12*(30-'Example TIC cashflows'!$G$11),-$G$4,PMT('Example TIC cashflows'!$G$10/12,360,H272,0,0)))</f>
        <v>-191590.83</v>
      </c>
      <c r="F273" s="12">
        <f t="shared" si="18"/>
        <v>-1.3038754783337936E-2</v>
      </c>
      <c r="G273" s="12">
        <f>D273*'Example TIC cashflows'!$G$10/12</f>
        <v>191590.84303875477</v>
      </c>
      <c r="H273" s="12">
        <f t="shared" si="19"/>
        <v>37690001.922301985</v>
      </c>
    </row>
    <row r="274" spans="1:8" x14ac:dyDescent="0.25">
      <c r="A274" s="9">
        <v>90</v>
      </c>
      <c r="B274" s="10">
        <v>47300</v>
      </c>
      <c r="C274" s="11">
        <f t="shared" si="16"/>
        <v>23</v>
      </c>
      <c r="D274" s="6">
        <f t="shared" si="17"/>
        <v>37690001.922301985</v>
      </c>
      <c r="E274" s="6">
        <f>IF(E273&lt;&gt;-G273,E273,IF(A274&gt;12*(30-'Example TIC cashflows'!$G$11),-$G$4,PMT('Example TIC cashflows'!$G$10/12,360,H273,0,0)))</f>
        <v>-191590.83</v>
      </c>
      <c r="F274" s="12">
        <f t="shared" si="18"/>
        <v>-1.310503511922434E-2</v>
      </c>
      <c r="G274" s="12">
        <f>D274*'Example TIC cashflows'!$G$10/12</f>
        <v>191590.84310503511</v>
      </c>
      <c r="H274" s="12">
        <f t="shared" si="19"/>
        <v>37690001.93540702</v>
      </c>
    </row>
    <row r="275" spans="1:8" x14ac:dyDescent="0.25">
      <c r="A275" s="5">
        <v>89</v>
      </c>
      <c r="B275" s="14">
        <v>47331</v>
      </c>
      <c r="C275" s="11">
        <f t="shared" si="16"/>
        <v>23</v>
      </c>
      <c r="D275" s="6">
        <f t="shared" si="17"/>
        <v>37690001.93540702</v>
      </c>
      <c r="E275" s="6">
        <f>IF(E274&lt;&gt;-G274,E274,IF(A275&gt;12*(30-'Example TIC cashflows'!$G$11),-$G$4,PMT('Example TIC cashflows'!$G$10/12,360,H274,0,0)))</f>
        <v>-191590.83</v>
      </c>
      <c r="F275" s="12">
        <f t="shared" si="18"/>
        <v>-1.317165233194828E-2</v>
      </c>
      <c r="G275" s="12">
        <f>D275*'Example TIC cashflows'!$G$10/12</f>
        <v>191590.84317165232</v>
      </c>
      <c r="H275" s="12">
        <f t="shared" si="19"/>
        <v>37690001.948578671</v>
      </c>
    </row>
    <row r="276" spans="1:8" x14ac:dyDescent="0.25">
      <c r="A276" s="9">
        <v>88</v>
      </c>
      <c r="B276" s="10">
        <v>47362</v>
      </c>
      <c r="C276" s="11">
        <f t="shared" si="16"/>
        <v>23</v>
      </c>
      <c r="D276" s="6">
        <f t="shared" si="17"/>
        <v>37690001.948578671</v>
      </c>
      <c r="E276" s="6">
        <f>IF(E275&lt;&gt;-G275,E275,IF(A276&gt;12*(30-'Example TIC cashflows'!$G$11),-$G$4,PMT('Example TIC cashflows'!$G$10/12,360,H275,0,0)))</f>
        <v>-191590.83</v>
      </c>
      <c r="F276" s="12">
        <f t="shared" si="18"/>
        <v>-1.3238608255051076E-2</v>
      </c>
      <c r="G276" s="12">
        <f>D276*'Example TIC cashflows'!$G$10/12</f>
        <v>191590.84323860824</v>
      </c>
      <c r="H276" s="12">
        <f t="shared" si="19"/>
        <v>37690001.961817279</v>
      </c>
    </row>
    <row r="277" spans="1:8" x14ac:dyDescent="0.25">
      <c r="A277" s="5">
        <v>87</v>
      </c>
      <c r="B277" s="14">
        <v>47392</v>
      </c>
      <c r="C277" s="11">
        <f t="shared" si="16"/>
        <v>23</v>
      </c>
      <c r="D277" s="6">
        <f t="shared" si="17"/>
        <v>37690001.961817279</v>
      </c>
      <c r="E277" s="6">
        <f>IF(E276&lt;&gt;-G276,E276,IF(A277&gt;12*(30-'Example TIC cashflows'!$G$11),-$G$4,PMT('Example TIC cashflows'!$G$10/12,360,H276,0,0)))</f>
        <v>-191590.83</v>
      </c>
      <c r="F277" s="12">
        <f t="shared" si="18"/>
        <v>-1.3305904518347234E-2</v>
      </c>
      <c r="G277" s="12">
        <f>D277*'Example TIC cashflows'!$G$10/12</f>
        <v>191590.84330590451</v>
      </c>
      <c r="H277" s="12">
        <f t="shared" si="19"/>
        <v>37690001.975123189</v>
      </c>
    </row>
    <row r="278" spans="1:8" x14ac:dyDescent="0.25">
      <c r="A278" s="9">
        <v>86</v>
      </c>
      <c r="B278" s="10">
        <v>47423</v>
      </c>
      <c r="C278" s="11">
        <f t="shared" si="16"/>
        <v>23</v>
      </c>
      <c r="D278" s="6">
        <f t="shared" si="17"/>
        <v>37690001.975123189</v>
      </c>
      <c r="E278" s="6">
        <f>IF(E277&lt;&gt;-G277,E277,IF(A278&gt;12*(30-'Example TIC cashflows'!$G$11),-$G$4,PMT('Example TIC cashflows'!$G$10/12,360,H277,0,0)))</f>
        <v>-191590.83</v>
      </c>
      <c r="F278" s="12">
        <f t="shared" si="18"/>
        <v>-1.337354289717041E-2</v>
      </c>
      <c r="G278" s="12">
        <f>D278*'Example TIC cashflows'!$G$10/12</f>
        <v>191590.84337354288</v>
      </c>
      <c r="H278" s="12">
        <f t="shared" si="19"/>
        <v>37690001.988496736</v>
      </c>
    </row>
    <row r="279" spans="1:8" x14ac:dyDescent="0.25">
      <c r="A279" s="5">
        <v>85</v>
      </c>
      <c r="B279" s="14">
        <v>47453</v>
      </c>
      <c r="C279" s="11">
        <f t="shared" si="16"/>
        <v>23</v>
      </c>
      <c r="D279" s="6">
        <f t="shared" si="17"/>
        <v>37690001.988496736</v>
      </c>
      <c r="E279" s="6">
        <f>IF(E278&lt;&gt;-G278,E278,IF(A279&gt;12*(30-'Example TIC cashflows'!$G$11),-$G$4,PMT('Example TIC cashflows'!$G$10/12,360,H278,0,0)))</f>
        <v>-191590.83</v>
      </c>
      <c r="F279" s="12">
        <f t="shared" si="18"/>
        <v>-1.3441525108646601E-2</v>
      </c>
      <c r="G279" s="12">
        <f>D279*'Example TIC cashflows'!$G$10/12</f>
        <v>191590.8434415251</v>
      </c>
      <c r="H279" s="12">
        <f t="shared" si="19"/>
        <v>37690002.001938261</v>
      </c>
    </row>
    <row r="280" spans="1:8" x14ac:dyDescent="0.25">
      <c r="A280" s="9">
        <v>84</v>
      </c>
      <c r="B280" s="10">
        <v>47484</v>
      </c>
      <c r="C280" s="11">
        <f t="shared" si="16"/>
        <v>24</v>
      </c>
      <c r="D280" s="6">
        <f t="shared" si="17"/>
        <v>37690002.001938261</v>
      </c>
      <c r="E280" s="6">
        <f>IF(E279&lt;&gt;-G279,E279,IF(A280&gt;12*(30-'Example TIC cashflows'!$G$11),-$G$4,PMT('Example TIC cashflows'!$G$10/12,360,H279,0,0)))</f>
        <v>-191590.83</v>
      </c>
      <c r="F280" s="12">
        <f t="shared" si="18"/>
        <v>-1.3509852811694145E-2</v>
      </c>
      <c r="G280" s="12">
        <f>D280*'Example TIC cashflows'!$G$10/12</f>
        <v>191590.8435098528</v>
      </c>
      <c r="H280" s="12">
        <f t="shared" si="19"/>
        <v>37690002.015448116</v>
      </c>
    </row>
    <row r="281" spans="1:8" x14ac:dyDescent="0.25">
      <c r="A281" s="5">
        <v>83</v>
      </c>
      <c r="B281" s="14">
        <v>47515</v>
      </c>
      <c r="C281" s="11">
        <f t="shared" si="16"/>
        <v>24</v>
      </c>
      <c r="D281" s="6">
        <f t="shared" si="17"/>
        <v>37690002.015448116</v>
      </c>
      <c r="E281" s="6">
        <f>IF(E280&lt;&gt;-G280,E280,IF(A281&gt;12*(30-'Example TIC cashflows'!$G$11),-$G$4,PMT('Example TIC cashflows'!$G$10/12,360,H280,0,0)))</f>
        <v>-191590.83</v>
      </c>
      <c r="F281" s="12">
        <f t="shared" si="18"/>
        <v>-1.3578527927165851E-2</v>
      </c>
      <c r="G281" s="12">
        <f>D281*'Example TIC cashflows'!$G$10/12</f>
        <v>191590.84357852791</v>
      </c>
      <c r="H281" s="12">
        <f t="shared" si="19"/>
        <v>37690002.029026642</v>
      </c>
    </row>
    <row r="282" spans="1:8" x14ac:dyDescent="0.25">
      <c r="A282" s="9">
        <v>82</v>
      </c>
      <c r="B282" s="10">
        <v>47543</v>
      </c>
      <c r="C282" s="11">
        <f t="shared" si="16"/>
        <v>24</v>
      </c>
      <c r="D282" s="6">
        <f t="shared" si="17"/>
        <v>37690002.029026642</v>
      </c>
      <c r="E282" s="6">
        <f>IF(E281&lt;&gt;-G281,E281,IF(A282&gt;12*(30-'Example TIC cashflows'!$G$11),-$G$4,PMT('Example TIC cashflows'!$G$10/12,360,H281,0,0)))</f>
        <v>-191590.83</v>
      </c>
      <c r="F282" s="12">
        <f t="shared" si="18"/>
        <v>-1.3647552113980055E-2</v>
      </c>
      <c r="G282" s="12">
        <f>D282*'Example TIC cashflows'!$G$10/12</f>
        <v>191590.8436475521</v>
      </c>
      <c r="H282" s="12">
        <f t="shared" si="19"/>
        <v>37690002.042674199</v>
      </c>
    </row>
    <row r="283" spans="1:8" x14ac:dyDescent="0.25">
      <c r="A283" s="5">
        <v>81</v>
      </c>
      <c r="B283" s="14">
        <v>47574</v>
      </c>
      <c r="C283" s="11">
        <f t="shared" si="16"/>
        <v>24</v>
      </c>
      <c r="D283" s="6">
        <f t="shared" si="17"/>
        <v>37690002.042674199</v>
      </c>
      <c r="E283" s="6">
        <f>IF(E282&lt;&gt;-G282,E282,IF(A283&gt;12*(30-'Example TIC cashflows'!$G$11),-$G$4,PMT('Example TIC cashflows'!$G$10/12,360,H282,0,0)))</f>
        <v>-191590.83</v>
      </c>
      <c r="F283" s="12">
        <f t="shared" si="18"/>
        <v>-1.3716927205678076E-2</v>
      </c>
      <c r="G283" s="12">
        <f>D283*'Example TIC cashflows'!$G$10/12</f>
        <v>191590.84371692719</v>
      </c>
      <c r="H283" s="12">
        <f t="shared" si="19"/>
        <v>37690002.056391127</v>
      </c>
    </row>
    <row r="284" spans="1:8" x14ac:dyDescent="0.25">
      <c r="A284" s="9">
        <v>80</v>
      </c>
      <c r="B284" s="10">
        <v>47604</v>
      </c>
      <c r="C284" s="11">
        <f t="shared" si="16"/>
        <v>24</v>
      </c>
      <c r="D284" s="6">
        <f t="shared" si="17"/>
        <v>37690002.056391127</v>
      </c>
      <c r="E284" s="6">
        <f>IF(E283&lt;&gt;-G283,E283,IF(A284&gt;12*(30-'Example TIC cashflows'!$G$11),-$G$4,PMT('Example TIC cashflows'!$G$10/12,360,H283,0,0)))</f>
        <v>-191590.83</v>
      </c>
      <c r="F284" s="12">
        <f t="shared" si="18"/>
        <v>-1.378665489028208E-2</v>
      </c>
      <c r="G284" s="12">
        <f>D284*'Example TIC cashflows'!$G$10/12</f>
        <v>191590.84378665488</v>
      </c>
      <c r="H284" s="12">
        <f t="shared" si="19"/>
        <v>37690002.070177786</v>
      </c>
    </row>
    <row r="285" spans="1:8" x14ac:dyDescent="0.25">
      <c r="A285" s="5">
        <v>79</v>
      </c>
      <c r="B285" s="14">
        <v>47635</v>
      </c>
      <c r="C285" s="11">
        <f t="shared" si="16"/>
        <v>24</v>
      </c>
      <c r="D285" s="6">
        <f t="shared" si="17"/>
        <v>37690002.070177786</v>
      </c>
      <c r="E285" s="6">
        <f>IF(E284&lt;&gt;-G284,E284,IF(A285&gt;12*(30-'Example TIC cashflows'!$G$11),-$G$4,PMT('Example TIC cashflows'!$G$10/12,360,H284,0,0)))</f>
        <v>-191590.83</v>
      </c>
      <c r="F285" s="12">
        <f t="shared" si="18"/>
        <v>-1.3856737059541047E-2</v>
      </c>
      <c r="G285" s="12">
        <f>D285*'Example TIC cashflows'!$G$10/12</f>
        <v>191590.84385673705</v>
      </c>
      <c r="H285" s="12">
        <f t="shared" si="19"/>
        <v>37690002.084034525</v>
      </c>
    </row>
    <row r="286" spans="1:8" x14ac:dyDescent="0.25">
      <c r="A286" s="9">
        <v>78</v>
      </c>
      <c r="B286" s="10">
        <v>47665</v>
      </c>
      <c r="C286" s="11">
        <f t="shared" si="16"/>
        <v>24</v>
      </c>
      <c r="D286" s="6">
        <f t="shared" si="17"/>
        <v>37690002.084034525</v>
      </c>
      <c r="E286" s="6">
        <f>IF(E285&lt;&gt;-G285,E285,IF(A286&gt;12*(30-'Example TIC cashflows'!$G$11),-$G$4,PMT('Example TIC cashflows'!$G$10/12,360,H285,0,0)))</f>
        <v>-191590.83</v>
      </c>
      <c r="F286" s="12">
        <f t="shared" si="18"/>
        <v>-1.3927175517892465E-2</v>
      </c>
      <c r="G286" s="12">
        <f>D286*'Example TIC cashflows'!$G$10/12</f>
        <v>191590.84392717551</v>
      </c>
      <c r="H286" s="12">
        <f t="shared" si="19"/>
        <v>37690002.097961701</v>
      </c>
    </row>
    <row r="287" spans="1:8" x14ac:dyDescent="0.25">
      <c r="A287" s="5">
        <v>77</v>
      </c>
      <c r="B287" s="14">
        <v>47696</v>
      </c>
      <c r="C287" s="11">
        <f t="shared" si="16"/>
        <v>24</v>
      </c>
      <c r="D287" s="6">
        <f t="shared" si="17"/>
        <v>37690002.097961701</v>
      </c>
      <c r="E287" s="6">
        <f>IF(E286&lt;&gt;-G286,E286,IF(A287&gt;12*(30-'Example TIC cashflows'!$G$11),-$G$4,PMT('Example TIC cashflows'!$G$10/12,360,H286,0,0)))</f>
        <v>-191590.83</v>
      </c>
      <c r="F287" s="12">
        <f t="shared" si="18"/>
        <v>-1.3997971982462332E-2</v>
      </c>
      <c r="G287" s="12">
        <f>D287*'Example TIC cashflows'!$G$10/12</f>
        <v>191590.84399797197</v>
      </c>
      <c r="H287" s="12">
        <f t="shared" si="19"/>
        <v>37690002.111959673</v>
      </c>
    </row>
    <row r="288" spans="1:8" x14ac:dyDescent="0.25">
      <c r="A288" s="9">
        <v>76</v>
      </c>
      <c r="B288" s="10">
        <v>47727</v>
      </c>
      <c r="C288" s="11">
        <f t="shared" si="16"/>
        <v>24</v>
      </c>
      <c r="D288" s="6">
        <f t="shared" si="17"/>
        <v>37690002.111959673</v>
      </c>
      <c r="E288" s="6">
        <f>IF(E287&lt;&gt;-G287,E287,IF(A288&gt;12*(30-'Example TIC cashflows'!$G$11),-$G$4,PMT('Example TIC cashflows'!$G$10/12,360,H287,0,0)))</f>
        <v>-191590.83</v>
      </c>
      <c r="F288" s="12">
        <f t="shared" si="18"/>
        <v>-1.4069128374103457E-2</v>
      </c>
      <c r="G288" s="12">
        <f>D288*'Example TIC cashflows'!$G$10/12</f>
        <v>191590.84406912836</v>
      </c>
      <c r="H288" s="12">
        <f t="shared" si="19"/>
        <v>37690002.126028806</v>
      </c>
    </row>
    <row r="289" spans="1:8" x14ac:dyDescent="0.25">
      <c r="A289" s="5">
        <v>75</v>
      </c>
      <c r="B289" s="14">
        <v>47757</v>
      </c>
      <c r="C289" s="11">
        <f t="shared" si="16"/>
        <v>24</v>
      </c>
      <c r="D289" s="6">
        <f t="shared" si="17"/>
        <v>37690002.126028806</v>
      </c>
      <c r="E289" s="6">
        <f>IF(E288&lt;&gt;-G288,E288,IF(A289&gt;12*(30-'Example TIC cashflows'!$G$11),-$G$4,PMT('Example TIC cashflows'!$G$10/12,360,H288,0,0)))</f>
        <v>-191590.83</v>
      </c>
      <c r="F289" s="12">
        <f t="shared" si="18"/>
        <v>-1.4140646439045668E-2</v>
      </c>
      <c r="G289" s="12">
        <f>D289*'Example TIC cashflows'!$G$10/12</f>
        <v>191590.84414064643</v>
      </c>
      <c r="H289" s="12">
        <f t="shared" si="19"/>
        <v>37690002.140169457</v>
      </c>
    </row>
    <row r="290" spans="1:8" x14ac:dyDescent="0.25">
      <c r="A290" s="9">
        <v>74</v>
      </c>
      <c r="B290" s="10">
        <v>47788</v>
      </c>
      <c r="C290" s="11">
        <f t="shared" si="16"/>
        <v>24</v>
      </c>
      <c r="D290" s="6">
        <f t="shared" si="17"/>
        <v>37690002.140169457</v>
      </c>
      <c r="E290" s="6">
        <f>IF(E289&lt;&gt;-G289,E289,IF(A290&gt;12*(30-'Example TIC cashflows'!$G$11),-$G$4,PMT('Example TIC cashflows'!$G$10/12,360,H289,0,0)))</f>
        <v>-191590.83</v>
      </c>
      <c r="F290" s="12">
        <f t="shared" si="18"/>
        <v>-1.4212528098141775E-2</v>
      </c>
      <c r="G290" s="12">
        <f>D290*'Example TIC cashflows'!$G$10/12</f>
        <v>191590.84421252809</v>
      </c>
      <c r="H290" s="12">
        <f t="shared" si="19"/>
        <v>37690002.154381983</v>
      </c>
    </row>
    <row r="291" spans="1:8" x14ac:dyDescent="0.25">
      <c r="A291" s="5">
        <v>73</v>
      </c>
      <c r="B291" s="14">
        <v>47818</v>
      </c>
      <c r="C291" s="11">
        <f t="shared" si="16"/>
        <v>24</v>
      </c>
      <c r="D291" s="6">
        <f t="shared" si="17"/>
        <v>37690002.154381983</v>
      </c>
      <c r="E291" s="6">
        <f>IF(E290&lt;&gt;-G290,E290,IF(A291&gt;12*(30-'Example TIC cashflows'!$G$11),-$G$4,PMT('Example TIC cashflows'!$G$10/12,360,H290,0,0)))</f>
        <v>-191590.83</v>
      </c>
      <c r="F291" s="12">
        <f t="shared" si="18"/>
        <v>-1.4284775097621605E-2</v>
      </c>
      <c r="G291" s="12">
        <f>D291*'Example TIC cashflows'!$G$10/12</f>
        <v>191590.84428477508</v>
      </c>
      <c r="H291" s="12">
        <f t="shared" si="19"/>
        <v>37690002.168666758</v>
      </c>
    </row>
    <row r="292" spans="1:8" x14ac:dyDescent="0.25">
      <c r="A292" s="9">
        <v>72</v>
      </c>
      <c r="B292" s="10">
        <v>47849</v>
      </c>
      <c r="C292" s="11">
        <f t="shared" si="16"/>
        <v>25</v>
      </c>
      <c r="D292" s="6">
        <f t="shared" si="17"/>
        <v>37690002.168666758</v>
      </c>
      <c r="E292" s="6">
        <f>IF(E291&lt;&gt;-G291,E291,IF(A292&gt;12*(30-'Example TIC cashflows'!$G$11),-$G$4,PMT('Example TIC cashflows'!$G$10/12,360,H291,0,0)))</f>
        <v>-191590.83</v>
      </c>
      <c r="F292" s="12">
        <f t="shared" si="18"/>
        <v>-1.4357389358337969E-2</v>
      </c>
      <c r="G292" s="12">
        <f>D292*'Example TIC cashflows'!$G$10/12</f>
        <v>191590.84435738935</v>
      </c>
      <c r="H292" s="12">
        <f t="shared" si="19"/>
        <v>37690002.183024146</v>
      </c>
    </row>
    <row r="293" spans="1:8" x14ac:dyDescent="0.25">
      <c r="A293" s="5">
        <v>71</v>
      </c>
      <c r="B293" s="14">
        <v>47880</v>
      </c>
      <c r="C293" s="11">
        <f t="shared" si="16"/>
        <v>25</v>
      </c>
      <c r="D293" s="6">
        <f t="shared" si="17"/>
        <v>37690002.183024146</v>
      </c>
      <c r="E293" s="6">
        <f>IF(E292&lt;&gt;-G292,E292,IF(A293&gt;12*(30-'Example TIC cashflows'!$G$11),-$G$4,PMT('Example TIC cashflows'!$G$10/12,360,H292,0,0)))</f>
        <v>-191590.83</v>
      </c>
      <c r="F293" s="12">
        <f t="shared" si="18"/>
        <v>-1.4430372742936015E-2</v>
      </c>
      <c r="G293" s="12">
        <f>D293*'Example TIC cashflows'!$G$10/12</f>
        <v>191590.84443037273</v>
      </c>
      <c r="H293" s="12">
        <f t="shared" si="19"/>
        <v>37690002.19745452</v>
      </c>
    </row>
    <row r="294" spans="1:8" x14ac:dyDescent="0.25">
      <c r="A294" s="9">
        <v>70</v>
      </c>
      <c r="B294" s="10">
        <v>47908</v>
      </c>
      <c r="C294" s="11">
        <f t="shared" si="16"/>
        <v>25</v>
      </c>
      <c r="D294" s="6">
        <f t="shared" si="17"/>
        <v>37690002.19745452</v>
      </c>
      <c r="E294" s="6">
        <f>IF(E293&lt;&gt;-G293,E293,IF(A294&gt;12*(30-'Example TIC cashflows'!$G$11),-$G$4,PMT('Example TIC cashflows'!$G$10/12,360,H293,0,0)))</f>
        <v>-191590.83</v>
      </c>
      <c r="F294" s="12">
        <f t="shared" si="18"/>
        <v>-1.4503727143164724E-2</v>
      </c>
      <c r="G294" s="12">
        <f>D294*'Example TIC cashflows'!$G$10/12</f>
        <v>191590.84450372713</v>
      </c>
      <c r="H294" s="12">
        <f t="shared" si="19"/>
        <v>37690002.211958252</v>
      </c>
    </row>
    <row r="295" spans="1:8" x14ac:dyDescent="0.25">
      <c r="A295" s="5">
        <v>69</v>
      </c>
      <c r="B295" s="14">
        <v>47939</v>
      </c>
      <c r="C295" s="11">
        <f t="shared" si="16"/>
        <v>25</v>
      </c>
      <c r="D295" s="6">
        <f t="shared" si="17"/>
        <v>37690002.211958252</v>
      </c>
      <c r="E295" s="6">
        <f>IF(E294&lt;&gt;-G294,E294,IF(A295&gt;12*(30-'Example TIC cashflows'!$G$11),-$G$4,PMT('Example TIC cashflows'!$G$10/12,360,H294,0,0)))</f>
        <v>-191590.83</v>
      </c>
      <c r="F295" s="12">
        <f t="shared" si="18"/>
        <v>-1.4577454479876906E-2</v>
      </c>
      <c r="G295" s="12">
        <f>D295*'Example TIC cashflows'!$G$10/12</f>
        <v>191590.84457745447</v>
      </c>
      <c r="H295" s="12">
        <f t="shared" si="19"/>
        <v>37690002.226535708</v>
      </c>
    </row>
    <row r="296" spans="1:8" x14ac:dyDescent="0.25">
      <c r="A296" s="9">
        <v>68</v>
      </c>
      <c r="B296" s="10">
        <v>47969</v>
      </c>
      <c r="C296" s="11">
        <f t="shared" si="16"/>
        <v>25</v>
      </c>
      <c r="D296" s="6">
        <f t="shared" si="17"/>
        <v>37690002.226535708</v>
      </c>
      <c r="E296" s="6">
        <f>IF(E295&lt;&gt;-G295,E295,IF(A296&gt;12*(30-'Example TIC cashflows'!$G$11),-$G$4,PMT('Example TIC cashflows'!$G$10/12,360,H295,0,0)))</f>
        <v>-191590.83</v>
      </c>
      <c r="F296" s="12">
        <f t="shared" si="18"/>
        <v>-1.4651556499302387E-2</v>
      </c>
      <c r="G296" s="12">
        <f>D296*'Example TIC cashflows'!$G$10/12</f>
        <v>191590.84465155649</v>
      </c>
      <c r="H296" s="12">
        <f t="shared" si="19"/>
        <v>37690002.241187267</v>
      </c>
    </row>
    <row r="297" spans="1:8" x14ac:dyDescent="0.25">
      <c r="A297" s="5">
        <v>67</v>
      </c>
      <c r="B297" s="14">
        <v>48000</v>
      </c>
      <c r="C297" s="11">
        <f t="shared" si="16"/>
        <v>25</v>
      </c>
      <c r="D297" s="6">
        <f t="shared" si="17"/>
        <v>37690002.241187267</v>
      </c>
      <c r="E297" s="6">
        <f>IF(E296&lt;&gt;-G296,E296,IF(A297&gt;12*(30-'Example TIC cashflows'!$G$11),-$G$4,PMT('Example TIC cashflows'!$G$10/12,360,H296,0,0)))</f>
        <v>-191590.83</v>
      </c>
      <c r="F297" s="12">
        <f t="shared" si="18"/>
        <v>-1.4726035267813131E-2</v>
      </c>
      <c r="G297" s="12">
        <f>D297*'Example TIC cashflows'!$G$10/12</f>
        <v>191590.84472603526</v>
      </c>
      <c r="H297" s="12">
        <f t="shared" si="19"/>
        <v>37690002.255913302</v>
      </c>
    </row>
    <row r="298" spans="1:8" x14ac:dyDescent="0.25">
      <c r="A298" s="9">
        <v>66</v>
      </c>
      <c r="B298" s="10">
        <v>48030</v>
      </c>
      <c r="C298" s="11">
        <f t="shared" si="16"/>
        <v>25</v>
      </c>
      <c r="D298" s="6">
        <f t="shared" si="17"/>
        <v>37690002.255913302</v>
      </c>
      <c r="E298" s="6">
        <f>IF(E297&lt;&gt;-G297,E297,IF(A298&gt;12*(30-'Example TIC cashflows'!$G$11),-$G$4,PMT('Example TIC cashflows'!$G$10/12,360,H297,0,0)))</f>
        <v>-191590.83</v>
      </c>
      <c r="F298" s="12">
        <f t="shared" si="18"/>
        <v>-1.4800892618950456E-2</v>
      </c>
      <c r="G298" s="12">
        <f>D298*'Example TIC cashflows'!$G$10/12</f>
        <v>191590.84480089261</v>
      </c>
      <c r="H298" s="12">
        <f t="shared" si="19"/>
        <v>37690002.270714194</v>
      </c>
    </row>
    <row r="299" spans="1:8" x14ac:dyDescent="0.25">
      <c r="A299" s="5">
        <v>65</v>
      </c>
      <c r="B299" s="14">
        <v>48061</v>
      </c>
      <c r="C299" s="11">
        <f t="shared" si="16"/>
        <v>25</v>
      </c>
      <c r="D299" s="6">
        <f t="shared" si="17"/>
        <v>37690002.270714194</v>
      </c>
      <c r="E299" s="6">
        <f>IF(E298&lt;&gt;-G298,E298,IF(A299&gt;12*(30-'Example TIC cashflows'!$G$11),-$G$4,PMT('Example TIC cashflows'!$G$10/12,360,H298,0,0)))</f>
        <v>-191590.83</v>
      </c>
      <c r="F299" s="12">
        <f t="shared" si="18"/>
        <v>-1.4876130473567173E-2</v>
      </c>
      <c r="G299" s="12">
        <f>D299*'Example TIC cashflows'!$G$10/12</f>
        <v>191590.84487613046</v>
      </c>
      <c r="H299" s="12">
        <f t="shared" si="19"/>
        <v>37690002.285590328</v>
      </c>
    </row>
    <row r="300" spans="1:8" x14ac:dyDescent="0.25">
      <c r="A300" s="9">
        <v>64</v>
      </c>
      <c r="B300" s="10">
        <v>48092</v>
      </c>
      <c r="C300" s="11">
        <f t="shared" si="16"/>
        <v>25</v>
      </c>
      <c r="D300" s="6">
        <f t="shared" si="17"/>
        <v>37690002.285590328</v>
      </c>
      <c r="E300" s="6">
        <f>IF(E299&lt;&gt;-G299,E299,IF(A300&gt;12*(30-'Example TIC cashflows'!$G$11),-$G$4,PMT('Example TIC cashflows'!$G$10/12,360,H299,0,0)))</f>
        <v>-191590.83</v>
      </c>
      <c r="F300" s="12">
        <f t="shared" si="18"/>
        <v>-1.4951750839827582E-2</v>
      </c>
      <c r="G300" s="12">
        <f>D300*'Example TIC cashflows'!$G$10/12</f>
        <v>191590.84495175083</v>
      </c>
      <c r="H300" s="12">
        <f t="shared" si="19"/>
        <v>37690002.300542079</v>
      </c>
    </row>
    <row r="301" spans="1:8" x14ac:dyDescent="0.25">
      <c r="A301" s="5">
        <v>63</v>
      </c>
      <c r="B301" s="14">
        <v>48122</v>
      </c>
      <c r="C301" s="11">
        <f t="shared" si="16"/>
        <v>25</v>
      </c>
      <c r="D301" s="6">
        <f t="shared" si="17"/>
        <v>37690002.300542079</v>
      </c>
      <c r="E301" s="6">
        <f>IF(E300&lt;&gt;-G300,E300,IF(A301&gt;12*(30-'Example TIC cashflows'!$G$11),-$G$4,PMT('Example TIC cashflows'!$G$10/12,360,H300,0,0)))</f>
        <v>-191590.83</v>
      </c>
      <c r="F301" s="12">
        <f t="shared" si="18"/>
        <v>-1.5027755580376834E-2</v>
      </c>
      <c r="G301" s="12">
        <f>D301*'Example TIC cashflows'!$G$10/12</f>
        <v>191590.84502775557</v>
      </c>
      <c r="H301" s="12">
        <f t="shared" si="19"/>
        <v>37690002.315569833</v>
      </c>
    </row>
    <row r="302" spans="1:8" x14ac:dyDescent="0.25">
      <c r="A302" s="9">
        <v>62</v>
      </c>
      <c r="B302" s="10">
        <v>48153</v>
      </c>
      <c r="C302" s="11">
        <f t="shared" si="16"/>
        <v>25</v>
      </c>
      <c r="D302" s="6">
        <f t="shared" si="17"/>
        <v>37690002.315569833</v>
      </c>
      <c r="E302" s="6">
        <f>IF(E301&lt;&gt;-G301,E301,IF(A302&gt;12*(30-'Example TIC cashflows'!$G$11),-$G$4,PMT('Example TIC cashflows'!$G$10/12,360,H301,0,0)))</f>
        <v>-191590.83</v>
      </c>
      <c r="F302" s="12">
        <f t="shared" si="18"/>
        <v>-1.5104146645171568E-2</v>
      </c>
      <c r="G302" s="12">
        <f>D302*'Example TIC cashflows'!$G$10/12</f>
        <v>191590.84510414663</v>
      </c>
      <c r="H302" s="12">
        <f t="shared" si="19"/>
        <v>37690002.330673978</v>
      </c>
    </row>
    <row r="303" spans="1:8" x14ac:dyDescent="0.25">
      <c r="A303" s="5">
        <v>61</v>
      </c>
      <c r="B303" s="14">
        <v>48183</v>
      </c>
      <c r="C303" s="11">
        <f t="shared" si="16"/>
        <v>25</v>
      </c>
      <c r="D303" s="6">
        <f t="shared" si="17"/>
        <v>37690002.330673978</v>
      </c>
      <c r="E303" s="6">
        <f>IF(E302&lt;&gt;-G302,E302,IF(A303&gt;12*(30-'Example TIC cashflows'!$G$11),-$G$4,PMT('Example TIC cashflows'!$G$10/12,360,H302,0,0)))</f>
        <v>-191590.83</v>
      </c>
      <c r="F303" s="12">
        <f t="shared" si="18"/>
        <v>-1.5180926071479917E-2</v>
      </c>
      <c r="G303" s="12">
        <f>D303*'Example TIC cashflows'!$G$10/12</f>
        <v>191590.84518092606</v>
      </c>
      <c r="H303" s="12">
        <f t="shared" si="19"/>
        <v>37690002.345854908</v>
      </c>
    </row>
    <row r="304" spans="1:8" x14ac:dyDescent="0.25">
      <c r="A304" s="9">
        <v>60</v>
      </c>
      <c r="B304" s="10">
        <v>48214</v>
      </c>
      <c r="C304" s="11">
        <f t="shared" si="16"/>
        <v>26</v>
      </c>
      <c r="D304" s="6">
        <f t="shared" si="17"/>
        <v>37690002.345854908</v>
      </c>
      <c r="E304" s="6">
        <f>IF(E303&lt;&gt;-G303,E303,IF(A304&gt;12*(30-'Example TIC cashflows'!$G$11),-$G$4,PMT('Example TIC cashflows'!$G$10/12,360,H303,0,0)))</f>
        <v>-191590.83</v>
      </c>
      <c r="F304" s="12">
        <f t="shared" si="18"/>
        <v>-1.525809578015469E-2</v>
      </c>
      <c r="G304" s="12">
        <f>D304*'Example TIC cashflows'!$G$10/12</f>
        <v>191590.84525809577</v>
      </c>
      <c r="H304" s="12">
        <f t="shared" si="19"/>
        <v>37690002.361113004</v>
      </c>
    </row>
    <row r="305" spans="1:8" x14ac:dyDescent="0.25">
      <c r="A305" s="5">
        <v>59</v>
      </c>
      <c r="B305" s="14">
        <v>48245</v>
      </c>
      <c r="C305" s="11">
        <f t="shared" si="16"/>
        <v>26</v>
      </c>
      <c r="D305" s="6">
        <f t="shared" si="17"/>
        <v>37690002.361113004</v>
      </c>
      <c r="E305" s="6">
        <f>IF(E304&lt;&gt;-G304,E304,IF(A305&gt;12*(30-'Example TIC cashflows'!$G$11),-$G$4,PMT('Example TIC cashflows'!$G$10/12,360,H304,0,0)))</f>
        <v>-191590.83</v>
      </c>
      <c r="F305" s="12">
        <f t="shared" si="18"/>
        <v>-1.533565780846402E-2</v>
      </c>
      <c r="G305" s="12">
        <f>D305*'Example TIC cashflows'!$G$10/12</f>
        <v>191590.8453356578</v>
      </c>
      <c r="H305" s="12">
        <f t="shared" si="19"/>
        <v>37690002.376448661</v>
      </c>
    </row>
    <row r="306" spans="1:8" x14ac:dyDescent="0.25">
      <c r="A306" s="9">
        <v>58</v>
      </c>
      <c r="B306" s="10">
        <v>48274</v>
      </c>
      <c r="C306" s="11">
        <f t="shared" si="16"/>
        <v>26</v>
      </c>
      <c r="D306" s="6">
        <f t="shared" si="17"/>
        <v>37690002.376448661</v>
      </c>
      <c r="E306" s="6">
        <f>IF(E305&lt;&gt;-G305,E305,IF(A306&gt;12*(30-'Example TIC cashflows'!$G$11),-$G$4,PMT('Example TIC cashflows'!$G$10/12,360,H305,0,0)))</f>
        <v>-191590.83</v>
      </c>
      <c r="F306" s="12">
        <f t="shared" si="18"/>
        <v>-1.5413614048156887E-2</v>
      </c>
      <c r="G306" s="12">
        <f>D306*'Example TIC cashflows'!$G$10/12</f>
        <v>191590.84541361404</v>
      </c>
      <c r="H306" s="12">
        <f t="shared" si="19"/>
        <v>37690002.391862273</v>
      </c>
    </row>
    <row r="307" spans="1:8" x14ac:dyDescent="0.25">
      <c r="A307" s="5">
        <v>57</v>
      </c>
      <c r="B307" s="14">
        <v>48305</v>
      </c>
      <c r="C307" s="11">
        <f t="shared" si="16"/>
        <v>26</v>
      </c>
      <c r="D307" s="6">
        <f t="shared" si="17"/>
        <v>37690002.391862273</v>
      </c>
      <c r="E307" s="6">
        <f>IF(E306&lt;&gt;-G306,E306,IF(A307&gt;12*(30-'Example TIC cashflows'!$G$11),-$G$4,PMT('Example TIC cashflows'!$G$10/12,360,H306,0,0)))</f>
        <v>-191590.83</v>
      </c>
      <c r="F307" s="12">
        <f t="shared" si="18"/>
        <v>-1.5491966565605253E-2</v>
      </c>
      <c r="G307" s="12">
        <f>D307*'Example TIC cashflows'!$G$10/12</f>
        <v>191590.84549196655</v>
      </c>
      <c r="H307" s="12">
        <f t="shared" si="19"/>
        <v>37690002.407354243</v>
      </c>
    </row>
    <row r="308" spans="1:8" x14ac:dyDescent="0.25">
      <c r="A308" s="9">
        <v>56</v>
      </c>
      <c r="B308" s="10">
        <v>48335</v>
      </c>
      <c r="C308" s="11">
        <f t="shared" si="16"/>
        <v>26</v>
      </c>
      <c r="D308" s="6">
        <f t="shared" si="17"/>
        <v>37690002.407354243</v>
      </c>
      <c r="E308" s="6">
        <f>IF(E307&lt;&gt;-G307,E307,IF(A308&gt;12*(30-'Example TIC cashflows'!$G$11),-$G$4,PMT('Example TIC cashflows'!$G$10/12,360,H307,0,0)))</f>
        <v>-191590.83</v>
      </c>
      <c r="F308" s="12">
        <f t="shared" si="18"/>
        <v>-1.557071739807725E-2</v>
      </c>
      <c r="G308" s="12">
        <f>D308*'Example TIC cashflows'!$G$10/12</f>
        <v>191590.84557071739</v>
      </c>
      <c r="H308" s="12">
        <f t="shared" si="19"/>
        <v>37690002.422924966</v>
      </c>
    </row>
    <row r="309" spans="1:8" x14ac:dyDescent="0.25">
      <c r="A309" s="5">
        <v>55</v>
      </c>
      <c r="B309" s="14">
        <v>48366</v>
      </c>
      <c r="C309" s="11">
        <f t="shared" si="16"/>
        <v>26</v>
      </c>
      <c r="D309" s="6">
        <f t="shared" si="17"/>
        <v>37690002.422924966</v>
      </c>
      <c r="E309" s="6">
        <f>IF(E308&lt;&gt;-G308,E308,IF(A309&gt;12*(30-'Example TIC cashflows'!$G$11),-$G$4,PMT('Example TIC cashflows'!$G$10/12,360,H308,0,0)))</f>
        <v>-191590.83</v>
      </c>
      <c r="F309" s="12">
        <f t="shared" si="18"/>
        <v>-1.5649868582841009E-2</v>
      </c>
      <c r="G309" s="12">
        <f>D309*'Example TIC cashflows'!$G$10/12</f>
        <v>191590.84564986857</v>
      </c>
      <c r="H309" s="12">
        <f t="shared" si="19"/>
        <v>37690002.438574836</v>
      </c>
    </row>
    <row r="310" spans="1:8" x14ac:dyDescent="0.25">
      <c r="A310" s="9">
        <v>54</v>
      </c>
      <c r="B310" s="10">
        <v>48396</v>
      </c>
      <c r="C310" s="11">
        <f t="shared" si="16"/>
        <v>26</v>
      </c>
      <c r="D310" s="6">
        <f t="shared" si="17"/>
        <v>37690002.438574836</v>
      </c>
      <c r="E310" s="6">
        <f>IF(E309&lt;&gt;-G309,E309,IF(A310&gt;12*(30-'Example TIC cashflows'!$G$11),-$G$4,PMT('Example TIC cashflows'!$G$10/12,360,H309,0,0)))</f>
        <v>-191590.83</v>
      </c>
      <c r="F310" s="12">
        <f t="shared" si="18"/>
        <v>-1.5729422098957002E-2</v>
      </c>
      <c r="G310" s="12">
        <f>D310*'Example TIC cashflows'!$G$10/12</f>
        <v>191590.84572942209</v>
      </c>
      <c r="H310" s="12">
        <f t="shared" si="19"/>
        <v>37690002.454304263</v>
      </c>
    </row>
    <row r="311" spans="1:8" x14ac:dyDescent="0.25">
      <c r="A311" s="5">
        <v>53</v>
      </c>
      <c r="B311" s="14">
        <v>48427</v>
      </c>
      <c r="C311" s="11">
        <f t="shared" si="16"/>
        <v>26</v>
      </c>
      <c r="D311" s="6">
        <f t="shared" si="17"/>
        <v>37690002.454304263</v>
      </c>
      <c r="E311" s="6">
        <f>IF(E310&lt;&gt;-G310,E310,IF(A311&gt;12*(30-'Example TIC cashflows'!$G$11),-$G$4,PMT('Example TIC cashflows'!$G$10/12,360,H310,0,0)))</f>
        <v>-191590.83</v>
      </c>
      <c r="F311" s="12">
        <f t="shared" si="18"/>
        <v>-1.5809379983693361E-2</v>
      </c>
      <c r="G311" s="12">
        <f>D311*'Example TIC cashflows'!$G$10/12</f>
        <v>191590.84580937997</v>
      </c>
      <c r="H311" s="12">
        <f t="shared" si="19"/>
        <v>37690002.470113643</v>
      </c>
    </row>
    <row r="312" spans="1:8" x14ac:dyDescent="0.25">
      <c r="A312" s="9">
        <v>52</v>
      </c>
      <c r="B312" s="10">
        <v>48458</v>
      </c>
      <c r="C312" s="11">
        <f t="shared" si="16"/>
        <v>26</v>
      </c>
      <c r="D312" s="6">
        <f t="shared" si="17"/>
        <v>37690002.470113643</v>
      </c>
      <c r="E312" s="6">
        <f>IF(E311&lt;&gt;-G311,E311,IF(A312&gt;12*(30-'Example TIC cashflows'!$G$11),-$G$4,PMT('Example TIC cashflows'!$G$10/12,360,H311,0,0)))</f>
        <v>-191590.83</v>
      </c>
      <c r="F312" s="12">
        <f t="shared" si="18"/>
        <v>-1.588974436162971E-2</v>
      </c>
      <c r="G312" s="12">
        <f>D312*'Example TIC cashflows'!$G$10/12</f>
        <v>191590.84588974435</v>
      </c>
      <c r="H312" s="12">
        <f t="shared" si="19"/>
        <v>37690002.486003391</v>
      </c>
    </row>
    <row r="313" spans="1:8" x14ac:dyDescent="0.25">
      <c r="A313" s="5">
        <v>51</v>
      </c>
      <c r="B313" s="14">
        <v>48488</v>
      </c>
      <c r="C313" s="11">
        <f t="shared" si="16"/>
        <v>26</v>
      </c>
      <c r="D313" s="6">
        <f t="shared" si="17"/>
        <v>37690002.486003391</v>
      </c>
      <c r="E313" s="6">
        <f>IF(E312&lt;&gt;-G312,E312,IF(A313&gt;12*(30-'Example TIC cashflows'!$G$11),-$G$4,PMT('Example TIC cashflows'!$G$10/12,360,H312,0,0)))</f>
        <v>-191590.83</v>
      </c>
      <c r="F313" s="12">
        <f t="shared" si="18"/>
        <v>-1.5970517240930349E-2</v>
      </c>
      <c r="G313" s="12">
        <f>D313*'Example TIC cashflows'!$G$10/12</f>
        <v>191590.84597051723</v>
      </c>
      <c r="H313" s="12">
        <f t="shared" si="19"/>
        <v>37690002.501973912</v>
      </c>
    </row>
    <row r="314" spans="1:8" x14ac:dyDescent="0.25">
      <c r="A314" s="9">
        <v>50</v>
      </c>
      <c r="B314" s="10">
        <v>48519</v>
      </c>
      <c r="C314" s="11">
        <f t="shared" si="16"/>
        <v>26</v>
      </c>
      <c r="D314" s="6">
        <f t="shared" si="17"/>
        <v>37690002.501973912</v>
      </c>
      <c r="E314" s="6">
        <f>IF(E313&lt;&gt;-G313,E313,IF(A314&gt;12*(30-'Example TIC cashflows'!$G$11),-$G$4,PMT('Example TIC cashflows'!$G$10/12,360,H313,0,0)))</f>
        <v>-191590.83</v>
      </c>
      <c r="F314" s="12">
        <f t="shared" si="18"/>
        <v>-1.6051700746174902E-2</v>
      </c>
      <c r="G314" s="12">
        <f>D314*'Example TIC cashflows'!$G$10/12</f>
        <v>191590.84605170073</v>
      </c>
      <c r="H314" s="12">
        <f t="shared" si="19"/>
        <v>37690002.518025614</v>
      </c>
    </row>
    <row r="315" spans="1:8" x14ac:dyDescent="0.25">
      <c r="A315" s="5">
        <v>49</v>
      </c>
      <c r="B315" s="14">
        <v>48549</v>
      </c>
      <c r="C315" s="11">
        <f t="shared" si="16"/>
        <v>26</v>
      </c>
      <c r="D315" s="6">
        <f t="shared" si="17"/>
        <v>37690002.518025614</v>
      </c>
      <c r="E315" s="6">
        <f>IF(E314&lt;&gt;-G314,E314,IF(A315&gt;12*(30-'Example TIC cashflows'!$G$11),-$G$4,PMT('Example TIC cashflows'!$G$10/12,360,H314,0,0)))</f>
        <v>-191590.83</v>
      </c>
      <c r="F315" s="12">
        <f t="shared" si="18"/>
        <v>-1.613329688552767E-2</v>
      </c>
      <c r="G315" s="12">
        <f>D315*'Example TIC cashflows'!$G$10/12</f>
        <v>191590.84613329687</v>
      </c>
      <c r="H315" s="12">
        <f t="shared" si="19"/>
        <v>37690002.534158915</v>
      </c>
    </row>
    <row r="316" spans="1:8" x14ac:dyDescent="0.25">
      <c r="A316" s="9">
        <v>48</v>
      </c>
      <c r="B316" s="10">
        <v>48580</v>
      </c>
      <c r="C316" s="11">
        <f t="shared" si="16"/>
        <v>27</v>
      </c>
      <c r="D316" s="6">
        <f t="shared" si="17"/>
        <v>37690002.534158915</v>
      </c>
      <c r="E316" s="6">
        <f>IF(E315&lt;&gt;-G315,E315,IF(A316&gt;12*(30-'Example TIC cashflows'!$G$11),-$G$4,PMT('Example TIC cashflows'!$G$10/12,360,H315,0,0)))</f>
        <v>-191590.83</v>
      </c>
      <c r="F316" s="12">
        <f t="shared" si="18"/>
        <v>-1.6215307841775939E-2</v>
      </c>
      <c r="G316" s="12">
        <f>D316*'Example TIC cashflows'!$G$10/12</f>
        <v>191590.84621530783</v>
      </c>
      <c r="H316" s="12">
        <f t="shared" si="19"/>
        <v>37690002.550374225</v>
      </c>
    </row>
    <row r="317" spans="1:8" x14ac:dyDescent="0.25">
      <c r="A317" s="5">
        <v>47</v>
      </c>
      <c r="B317" s="14">
        <v>48611</v>
      </c>
      <c r="C317" s="11">
        <f t="shared" si="16"/>
        <v>27</v>
      </c>
      <c r="D317" s="6">
        <f t="shared" si="17"/>
        <v>37690002.550374225</v>
      </c>
      <c r="E317" s="6">
        <f>IF(E316&lt;&gt;-G316,E316,IF(A317&gt;12*(30-'Example TIC cashflows'!$G$11),-$G$4,PMT('Example TIC cashflows'!$G$10/12,360,H316,0,0)))</f>
        <v>-191590.83</v>
      </c>
      <c r="F317" s="12">
        <f t="shared" si="18"/>
        <v>-1.6297735623084009E-2</v>
      </c>
      <c r="G317" s="12">
        <f>D317*'Example TIC cashflows'!$G$10/12</f>
        <v>191590.84629773561</v>
      </c>
      <c r="H317" s="12">
        <f t="shared" si="19"/>
        <v>37690002.56667196</v>
      </c>
    </row>
    <row r="318" spans="1:8" x14ac:dyDescent="0.25">
      <c r="A318" s="9">
        <v>46</v>
      </c>
      <c r="B318" s="10">
        <v>48639</v>
      </c>
      <c r="C318" s="11">
        <f t="shared" si="16"/>
        <v>27</v>
      </c>
      <c r="D318" s="6">
        <f t="shared" si="17"/>
        <v>37690002.56667196</v>
      </c>
      <c r="E318" s="6">
        <f>IF(E317&lt;&gt;-G317,E317,IF(A318&gt;12*(30-'Example TIC cashflows'!$G$11),-$G$4,PMT('Example TIC cashflows'!$G$10/12,360,H317,0,0)))</f>
        <v>-191590.83</v>
      </c>
      <c r="F318" s="12">
        <f t="shared" si="18"/>
        <v>-1.6380582470446825E-2</v>
      </c>
      <c r="G318" s="12">
        <f>D318*'Example TIC cashflows'!$G$10/12</f>
        <v>191590.84638058246</v>
      </c>
      <c r="H318" s="12">
        <f t="shared" si="19"/>
        <v>37690002.583052546</v>
      </c>
    </row>
    <row r="319" spans="1:8" x14ac:dyDescent="0.25">
      <c r="A319" s="5">
        <v>45</v>
      </c>
      <c r="B319" s="14">
        <v>48670</v>
      </c>
      <c r="C319" s="11">
        <f t="shared" si="16"/>
        <v>27</v>
      </c>
      <c r="D319" s="6">
        <f t="shared" si="17"/>
        <v>37690002.583052546</v>
      </c>
      <c r="E319" s="6">
        <f>IF(E318&lt;&gt;-G318,E318,IF(A319&gt;12*(30-'Example TIC cashflows'!$G$11),-$G$4,PMT('Example TIC cashflows'!$G$10/12,360,H318,0,0)))</f>
        <v>-191590.83</v>
      </c>
      <c r="F319" s="12">
        <f t="shared" si="18"/>
        <v>-1.646385045023635E-2</v>
      </c>
      <c r="G319" s="12">
        <f>D319*'Example TIC cashflows'!$G$10/12</f>
        <v>191590.84646385044</v>
      </c>
      <c r="H319" s="12">
        <f t="shared" si="19"/>
        <v>37690002.599516399</v>
      </c>
    </row>
    <row r="320" spans="1:8" x14ac:dyDescent="0.25">
      <c r="A320" s="9">
        <v>44</v>
      </c>
      <c r="B320" s="10">
        <v>48700</v>
      </c>
      <c r="C320" s="11">
        <f t="shared" si="16"/>
        <v>27</v>
      </c>
      <c r="D320" s="6">
        <f t="shared" si="17"/>
        <v>37690002.599516399</v>
      </c>
      <c r="E320" s="6">
        <f>IF(E319&lt;&gt;-G319,E319,IF(A320&gt;12*(30-'Example TIC cashflows'!$G$11),-$G$4,PMT('Example TIC cashflows'!$G$10/12,360,H319,0,0)))</f>
        <v>-191590.83</v>
      </c>
      <c r="F320" s="12">
        <f t="shared" si="18"/>
        <v>-1.6547541687032208E-2</v>
      </c>
      <c r="G320" s="12">
        <f>D320*'Example TIC cashflows'!$G$10/12</f>
        <v>191590.84654754167</v>
      </c>
      <c r="H320" s="12">
        <f t="shared" si="19"/>
        <v>37690002.616063945</v>
      </c>
    </row>
    <row r="321" spans="1:8" x14ac:dyDescent="0.25">
      <c r="A321" s="5">
        <v>43</v>
      </c>
      <c r="B321" s="14">
        <v>48731</v>
      </c>
      <c r="C321" s="11">
        <f t="shared" si="16"/>
        <v>27</v>
      </c>
      <c r="D321" s="6">
        <f t="shared" si="17"/>
        <v>37690002.616063945</v>
      </c>
      <c r="E321" s="6">
        <f>IF(E320&lt;&gt;-G320,E320,IF(A321&gt;12*(30-'Example TIC cashflows'!$G$11),-$G$4,PMT('Example TIC cashflows'!$G$10/12,360,H320,0,0)))</f>
        <v>-191590.83</v>
      </c>
      <c r="F321" s="12">
        <f t="shared" si="18"/>
        <v>-1.6631658392725512E-2</v>
      </c>
      <c r="G321" s="12">
        <f>D321*'Example TIC cashflows'!$G$10/12</f>
        <v>191590.84663165838</v>
      </c>
      <c r="H321" s="12">
        <f t="shared" si="19"/>
        <v>37690002.632695608</v>
      </c>
    </row>
    <row r="322" spans="1:8" x14ac:dyDescent="0.25">
      <c r="A322" s="9">
        <v>42</v>
      </c>
      <c r="B322" s="10">
        <v>48761</v>
      </c>
      <c r="C322" s="11">
        <f t="shared" si="16"/>
        <v>27</v>
      </c>
      <c r="D322" s="6">
        <f t="shared" si="17"/>
        <v>37690002.632695608</v>
      </c>
      <c r="E322" s="6">
        <f>IF(E321&lt;&gt;-G321,E321,IF(A322&gt;12*(30-'Example TIC cashflows'!$G$11),-$G$4,PMT('Example TIC cashflows'!$G$10/12,360,H321,0,0)))</f>
        <v>-191590.83</v>
      </c>
      <c r="F322" s="12">
        <f t="shared" si="18"/>
        <v>-1.6716202691895887E-2</v>
      </c>
      <c r="G322" s="12">
        <f>D322*'Example TIC cashflows'!$G$10/12</f>
        <v>191590.84671620268</v>
      </c>
      <c r="H322" s="12">
        <f t="shared" si="19"/>
        <v>37690002.649411812</v>
      </c>
    </row>
    <row r="323" spans="1:8" x14ac:dyDescent="0.25">
      <c r="A323" s="5">
        <v>41</v>
      </c>
      <c r="B323" s="14">
        <v>48792</v>
      </c>
      <c r="C323" s="11">
        <f t="shared" si="16"/>
        <v>27</v>
      </c>
      <c r="D323" s="6">
        <f t="shared" si="17"/>
        <v>37690002.649411812</v>
      </c>
      <c r="E323" s="6">
        <f>IF(E322&lt;&gt;-G322,E322,IF(A323&gt;12*(30-'Example TIC cashflows'!$G$11),-$G$4,PMT('Example TIC cashflows'!$G$10/12,360,H322,0,0)))</f>
        <v>-191590.83</v>
      </c>
      <c r="F323" s="12">
        <f t="shared" si="18"/>
        <v>-1.6801176709122956E-2</v>
      </c>
      <c r="G323" s="12">
        <f>D323*'Example TIC cashflows'!$G$10/12</f>
        <v>191590.8468011767</v>
      </c>
      <c r="H323" s="12">
        <f t="shared" si="19"/>
        <v>37690002.666212991</v>
      </c>
    </row>
    <row r="324" spans="1:8" x14ac:dyDescent="0.25">
      <c r="A324" s="9">
        <v>40</v>
      </c>
      <c r="B324" s="10">
        <v>48823</v>
      </c>
      <c r="C324" s="11">
        <f t="shared" ref="C324:C363" si="20">YEAR(B324)-2006</f>
        <v>27</v>
      </c>
      <c r="D324" s="6">
        <f t="shared" si="17"/>
        <v>37690002.666212991</v>
      </c>
      <c r="E324" s="6">
        <f>IF(E323&lt;&gt;-G323,E323,IF(A324&gt;12*(30-'Example TIC cashflows'!$G$11),-$G$4,PMT('Example TIC cashflows'!$G$10/12,360,H323,0,0)))</f>
        <v>-191590.83</v>
      </c>
      <c r="F324" s="12">
        <f t="shared" si="18"/>
        <v>-1.6886582714505494E-2</v>
      </c>
      <c r="G324" s="12">
        <f>D324*'Example TIC cashflows'!$G$10/12</f>
        <v>191590.8468865827</v>
      </c>
      <c r="H324" s="12">
        <f t="shared" si="19"/>
        <v>37690002.683099575</v>
      </c>
    </row>
    <row r="325" spans="1:8" x14ac:dyDescent="0.25">
      <c r="A325" s="5">
        <v>39</v>
      </c>
      <c r="B325" s="14">
        <v>48853</v>
      </c>
      <c r="C325" s="11">
        <f t="shared" si="20"/>
        <v>27</v>
      </c>
      <c r="D325" s="6">
        <f t="shared" ref="D325:D363" si="21">H324</f>
        <v>37690002.683099575</v>
      </c>
      <c r="E325" s="6">
        <f>IF(E324&lt;&gt;-G324,E324,IF(A325&gt;12*(30-'Example TIC cashflows'!$G$11),-$G$4,PMT('Example TIC cashflows'!$G$10/12,360,H324,0,0)))</f>
        <v>-191590.83</v>
      </c>
      <c r="F325" s="12">
        <f t="shared" ref="F325:F363" si="22">-(G325+E325)</f>
        <v>-1.6972422832623124E-2</v>
      </c>
      <c r="G325" s="12">
        <f>D325*'Example TIC cashflows'!$G$10/12</f>
        <v>191590.84697242282</v>
      </c>
      <c r="H325" s="12">
        <f t="shared" ref="H325:H363" si="23">D325+G325+E325</f>
        <v>37690002.700071998</v>
      </c>
    </row>
    <row r="326" spans="1:8" x14ac:dyDescent="0.25">
      <c r="A326" s="9">
        <v>38</v>
      </c>
      <c r="B326" s="10">
        <v>48884</v>
      </c>
      <c r="C326" s="11">
        <f t="shared" si="20"/>
        <v>27</v>
      </c>
      <c r="D326" s="6">
        <f t="shared" si="21"/>
        <v>37690002.700071998</v>
      </c>
      <c r="E326" s="6">
        <f>IF(E325&lt;&gt;-G325,E325,IF(A326&gt;12*(30-'Example TIC cashflows'!$G$11),-$G$4,PMT('Example TIC cashflows'!$G$10/12,360,H325,0,0)))</f>
        <v>-191590.83</v>
      </c>
      <c r="F326" s="12">
        <f t="shared" si="22"/>
        <v>-1.7058699333574623E-2</v>
      </c>
      <c r="G326" s="12">
        <f>D326*'Example TIC cashflows'!$G$10/12</f>
        <v>191590.84705869932</v>
      </c>
      <c r="H326" s="12">
        <f t="shared" si="23"/>
        <v>37690002.717130698</v>
      </c>
    </row>
    <row r="327" spans="1:8" x14ac:dyDescent="0.25">
      <c r="A327" s="5">
        <v>37</v>
      </c>
      <c r="B327" s="14">
        <v>48914</v>
      </c>
      <c r="C327" s="11">
        <f t="shared" si="20"/>
        <v>27</v>
      </c>
      <c r="D327" s="6">
        <f t="shared" si="21"/>
        <v>37690002.717130698</v>
      </c>
      <c r="E327" s="6">
        <f>IF(E326&lt;&gt;-G326,E326,IF(A327&gt;12*(30-'Example TIC cashflows'!$G$11),-$G$4,PMT('Example TIC cashflows'!$G$10/12,360,H326,0,0)))</f>
        <v>-191590.83</v>
      </c>
      <c r="F327" s="12">
        <f t="shared" si="22"/>
        <v>-1.7145414371043444E-2</v>
      </c>
      <c r="G327" s="12">
        <f>D327*'Example TIC cashflows'!$G$10/12</f>
        <v>191590.84714541436</v>
      </c>
      <c r="H327" s="12">
        <f t="shared" si="23"/>
        <v>37690002.734276116</v>
      </c>
    </row>
    <row r="328" spans="1:8" x14ac:dyDescent="0.25">
      <c r="A328" s="9">
        <v>36</v>
      </c>
      <c r="B328" s="10">
        <v>48945</v>
      </c>
      <c r="C328" s="11">
        <f t="shared" si="20"/>
        <v>28</v>
      </c>
      <c r="D328" s="6">
        <f t="shared" si="21"/>
        <v>37690002.734276116</v>
      </c>
      <c r="E328" s="6">
        <f>IF(E327&lt;&gt;-G327,E327,IF(A328&gt;12*(30-'Example TIC cashflows'!$G$11),-$G$4,PMT('Example TIC cashflows'!$G$10/12,360,H327,0,0)))</f>
        <v>-191590.83</v>
      </c>
      <c r="F328" s="12">
        <f t="shared" si="22"/>
        <v>-1.7232570273336023E-2</v>
      </c>
      <c r="G328" s="12">
        <f>D328*'Example TIC cashflows'!$G$10/12</f>
        <v>191590.84723257026</v>
      </c>
      <c r="H328" s="12">
        <f t="shared" si="23"/>
        <v>37690002.75150869</v>
      </c>
    </row>
    <row r="329" spans="1:8" x14ac:dyDescent="0.25">
      <c r="A329" s="5">
        <v>35</v>
      </c>
      <c r="B329" s="14">
        <v>48976</v>
      </c>
      <c r="C329" s="11">
        <f t="shared" si="20"/>
        <v>28</v>
      </c>
      <c r="D329" s="6">
        <f t="shared" si="21"/>
        <v>37690002.75150869</v>
      </c>
      <c r="E329" s="6">
        <f>IF(E328&lt;&gt;-G328,E328,IF(A329&gt;12*(30-'Example TIC cashflows'!$G$11),-$G$4,PMT('Example TIC cashflows'!$G$10/12,360,H328,0,0)))</f>
        <v>-191590.83</v>
      </c>
      <c r="F329" s="12">
        <f t="shared" si="22"/>
        <v>-1.7320169194135815E-2</v>
      </c>
      <c r="G329" s="12">
        <f>D329*'Example TIC cashflows'!$G$10/12</f>
        <v>191590.84732016918</v>
      </c>
      <c r="H329" s="12">
        <f t="shared" si="23"/>
        <v>37690002.768828861</v>
      </c>
    </row>
    <row r="330" spans="1:8" x14ac:dyDescent="0.25">
      <c r="A330" s="9">
        <v>34</v>
      </c>
      <c r="B330" s="10">
        <v>49004</v>
      </c>
      <c r="C330" s="11">
        <f t="shared" si="20"/>
        <v>28</v>
      </c>
      <c r="D330" s="6">
        <f t="shared" si="21"/>
        <v>37690002.768828861</v>
      </c>
      <c r="E330" s="6">
        <f>IF(E329&lt;&gt;-G329,E329,IF(A330&gt;12*(30-'Example TIC cashflows'!$G$11),-$G$4,PMT('Example TIC cashflows'!$G$10/12,360,H329,0,0)))</f>
        <v>-191590.83</v>
      </c>
      <c r="F330" s="12">
        <f t="shared" si="22"/>
        <v>-1.7408213403541595E-2</v>
      </c>
      <c r="G330" s="12">
        <f>D330*'Example TIC cashflows'!$G$10/12</f>
        <v>191590.84740821339</v>
      </c>
      <c r="H330" s="12">
        <f t="shared" si="23"/>
        <v>37690002.786237076</v>
      </c>
    </row>
    <row r="331" spans="1:8" x14ac:dyDescent="0.25">
      <c r="A331" s="5">
        <v>33</v>
      </c>
      <c r="B331" s="14">
        <v>49035</v>
      </c>
      <c r="C331" s="11">
        <f t="shared" si="20"/>
        <v>28</v>
      </c>
      <c r="D331" s="6">
        <f t="shared" si="21"/>
        <v>37690002.786237076</v>
      </c>
      <c r="E331" s="6">
        <f>IF(E330&lt;&gt;-G330,E330,IF(A331&gt;12*(30-'Example TIC cashflows'!$G$11),-$G$4,PMT('Example TIC cashflows'!$G$10/12,360,H330,0,0)))</f>
        <v>-191590.83</v>
      </c>
      <c r="F331" s="12">
        <f t="shared" si="22"/>
        <v>-1.7496705142548308E-2</v>
      </c>
      <c r="G331" s="12">
        <f>D331*'Example TIC cashflows'!$G$10/12</f>
        <v>191590.84749670513</v>
      </c>
      <c r="H331" s="12">
        <f t="shared" si="23"/>
        <v>37690002.803733781</v>
      </c>
    </row>
    <row r="332" spans="1:8" x14ac:dyDescent="0.25">
      <c r="A332" s="9">
        <v>32</v>
      </c>
      <c r="B332" s="10">
        <v>49065</v>
      </c>
      <c r="C332" s="11">
        <f t="shared" si="20"/>
        <v>28</v>
      </c>
      <c r="D332" s="6">
        <f t="shared" si="21"/>
        <v>37690002.803733781</v>
      </c>
      <c r="E332" s="6">
        <f>IF(E331&lt;&gt;-G331,E331,IF(A332&gt;12*(30-'Example TIC cashflows'!$G$11),-$G$4,PMT('Example TIC cashflows'!$G$10/12,360,H331,0,0)))</f>
        <v>-191590.83</v>
      </c>
      <c r="F332" s="12">
        <f t="shared" si="22"/>
        <v>-1.758564671035856E-2</v>
      </c>
      <c r="G332" s="12">
        <f>D332*'Example TIC cashflows'!$G$10/12</f>
        <v>191590.8475856467</v>
      </c>
      <c r="H332" s="12">
        <f t="shared" si="23"/>
        <v>37690002.821319431</v>
      </c>
    </row>
    <row r="333" spans="1:8" x14ac:dyDescent="0.25">
      <c r="A333" s="5">
        <v>31</v>
      </c>
      <c r="B333" s="14">
        <v>49096</v>
      </c>
      <c r="C333" s="11">
        <f t="shared" si="20"/>
        <v>28</v>
      </c>
      <c r="D333" s="6">
        <f t="shared" si="21"/>
        <v>37690002.821319431</v>
      </c>
      <c r="E333" s="6">
        <f>IF(E332&lt;&gt;-G332,E332,IF(A333&gt;12*(30-'Example TIC cashflows'!$G$11),-$G$4,PMT('Example TIC cashflows'!$G$10/12,360,H332,0,0)))</f>
        <v>-191590.83</v>
      </c>
      <c r="F333" s="12">
        <f t="shared" si="22"/>
        <v>-1.7675040464382619E-2</v>
      </c>
      <c r="G333" s="12">
        <f>D333*'Example TIC cashflows'!$G$10/12</f>
        <v>191590.84767504045</v>
      </c>
      <c r="H333" s="12">
        <f t="shared" si="23"/>
        <v>37690002.838994473</v>
      </c>
    </row>
    <row r="334" spans="1:8" x14ac:dyDescent="0.25">
      <c r="A334" s="9">
        <v>30</v>
      </c>
      <c r="B334" s="10">
        <v>49126</v>
      </c>
      <c r="C334" s="11">
        <f t="shared" si="20"/>
        <v>28</v>
      </c>
      <c r="D334" s="6">
        <f t="shared" si="21"/>
        <v>37690002.838994473</v>
      </c>
      <c r="E334" s="6">
        <f>IF(E333&lt;&gt;-G333,E333,IF(A334&gt;12*(30-'Example TIC cashflows'!$G$11),-$G$4,PMT('Example TIC cashflows'!$G$10/12,360,H333,0,0)))</f>
        <v>-191590.83</v>
      </c>
      <c r="F334" s="12">
        <f t="shared" si="22"/>
        <v>-1.7764888587407768E-2</v>
      </c>
      <c r="G334" s="12">
        <f>D334*'Example TIC cashflows'!$G$10/12</f>
        <v>191590.84776488857</v>
      </c>
      <c r="H334" s="12">
        <f t="shared" si="23"/>
        <v>37690002.856759362</v>
      </c>
    </row>
    <row r="335" spans="1:8" x14ac:dyDescent="0.25">
      <c r="A335" s="5">
        <v>29</v>
      </c>
      <c r="B335" s="14">
        <v>49157</v>
      </c>
      <c r="C335" s="11">
        <f t="shared" si="20"/>
        <v>28</v>
      </c>
      <c r="D335" s="6">
        <f t="shared" si="21"/>
        <v>37690002.856759362</v>
      </c>
      <c r="E335" s="6">
        <f>IF(E334&lt;&gt;-G334,E334,IF(A335&gt;12*(30-'Example TIC cashflows'!$G$11),-$G$4,PMT('Example TIC cashflows'!$G$10/12,360,H334,0,0)))</f>
        <v>-191590.83</v>
      </c>
      <c r="F335" s="12">
        <f t="shared" si="22"/>
        <v>-1.7855193436844274E-2</v>
      </c>
      <c r="G335" s="12">
        <f>D335*'Example TIC cashflows'!$G$10/12</f>
        <v>191590.84785519342</v>
      </c>
      <c r="H335" s="12">
        <f t="shared" si="23"/>
        <v>37690002.874614559</v>
      </c>
    </row>
    <row r="336" spans="1:8" x14ac:dyDescent="0.25">
      <c r="A336" s="9">
        <v>28</v>
      </c>
      <c r="B336" s="10">
        <v>49188</v>
      </c>
      <c r="C336" s="11">
        <f t="shared" si="20"/>
        <v>28</v>
      </c>
      <c r="D336" s="6">
        <f t="shared" si="21"/>
        <v>37690002.874614559</v>
      </c>
      <c r="E336" s="6">
        <f>IF(E335&lt;&gt;-G335,E335,IF(A336&gt;12*(30-'Example TIC cashflows'!$G$11),-$G$4,PMT('Example TIC cashflows'!$G$10/12,360,H335,0,0)))</f>
        <v>-191590.83</v>
      </c>
      <c r="F336" s="12">
        <f t="shared" si="22"/>
        <v>-1.7945957340998575E-2</v>
      </c>
      <c r="G336" s="12">
        <f>D336*'Example TIC cashflows'!$G$10/12</f>
        <v>191590.84794595733</v>
      </c>
      <c r="H336" s="12">
        <f t="shared" si="23"/>
        <v>37690002.892560519</v>
      </c>
    </row>
    <row r="337" spans="1:8" x14ac:dyDescent="0.25">
      <c r="A337" s="5">
        <v>27</v>
      </c>
      <c r="B337" s="14">
        <v>49218</v>
      </c>
      <c r="C337" s="11">
        <f t="shared" si="20"/>
        <v>28</v>
      </c>
      <c r="D337" s="6">
        <f t="shared" si="21"/>
        <v>37690002.892560519</v>
      </c>
      <c r="E337" s="6">
        <f>IF(E336&lt;&gt;-G336,E336,IF(A337&gt;12*(30-'Example TIC cashflows'!$G$11),-$G$4,PMT('Example TIC cashflows'!$G$10/12,360,H336,0,0)))</f>
        <v>-191590.83</v>
      </c>
      <c r="F337" s="12">
        <f t="shared" si="22"/>
        <v>-1.8037182628177106E-2</v>
      </c>
      <c r="G337" s="12">
        <f>D337*'Example TIC cashflows'!$G$10/12</f>
        <v>191590.84803718262</v>
      </c>
      <c r="H337" s="12">
        <f t="shared" si="23"/>
        <v>37690002.910597704</v>
      </c>
    </row>
    <row r="338" spans="1:8" x14ac:dyDescent="0.25">
      <c r="A338" s="9">
        <v>26</v>
      </c>
      <c r="B338" s="10">
        <v>49249</v>
      </c>
      <c r="C338" s="11">
        <f t="shared" si="20"/>
        <v>28</v>
      </c>
      <c r="D338" s="6">
        <f t="shared" si="21"/>
        <v>37690002.910597704</v>
      </c>
      <c r="E338" s="6">
        <f>IF(E337&lt;&gt;-G337,E337,IF(A338&gt;12*(30-'Example TIC cashflows'!$G$11),-$G$4,PMT('Example TIC cashflows'!$G$10/12,360,H337,0,0)))</f>
        <v>-191590.83</v>
      </c>
      <c r="F338" s="12">
        <f t="shared" si="22"/>
        <v>-1.8128871655790135E-2</v>
      </c>
      <c r="G338" s="12">
        <f>D338*'Example TIC cashflows'!$G$10/12</f>
        <v>191590.84812887164</v>
      </c>
      <c r="H338" s="12">
        <f t="shared" si="23"/>
        <v>37690002.928726576</v>
      </c>
    </row>
    <row r="339" spans="1:8" x14ac:dyDescent="0.25">
      <c r="A339" s="5">
        <v>25</v>
      </c>
      <c r="B339" s="14">
        <v>49279</v>
      </c>
      <c r="C339" s="11">
        <f t="shared" si="20"/>
        <v>28</v>
      </c>
      <c r="D339" s="6">
        <f t="shared" si="21"/>
        <v>37690002.928726576</v>
      </c>
      <c r="E339" s="6">
        <f>IF(E338&lt;&gt;-G338,E338,IF(A339&gt;12*(30-'Example TIC cashflows'!$G$11),-$G$4,PMT('Example TIC cashflows'!$G$10/12,360,H338,0,0)))</f>
        <v>-191590.83</v>
      </c>
      <c r="F339" s="12">
        <f t="shared" si="22"/>
        <v>-1.8221026752144098E-2</v>
      </c>
      <c r="G339" s="12">
        <f>D339*'Example TIC cashflows'!$G$10/12</f>
        <v>191590.84822102674</v>
      </c>
      <c r="H339" s="12">
        <f t="shared" si="23"/>
        <v>37690002.946947604</v>
      </c>
    </row>
    <row r="340" spans="1:8" x14ac:dyDescent="0.25">
      <c r="A340" s="9">
        <v>24</v>
      </c>
      <c r="B340" s="10">
        <v>49310</v>
      </c>
      <c r="C340" s="11">
        <f t="shared" si="20"/>
        <v>29</v>
      </c>
      <c r="D340" s="6">
        <f t="shared" si="21"/>
        <v>37690002.946947604</v>
      </c>
      <c r="E340" s="6">
        <f>IF(E339&lt;&gt;-G339,E339,IF(A340&gt;12*(30-'Example TIC cashflows'!$G$11),-$G$4,PMT('Example TIC cashflows'!$G$10/12,360,H339,0,0)))</f>
        <v>-191590.83</v>
      </c>
      <c r="F340" s="12">
        <f t="shared" si="22"/>
        <v>-1.8313650332856923E-2</v>
      </c>
      <c r="G340" s="12">
        <f>D340*'Example TIC cashflows'!$G$10/12</f>
        <v>191590.84831365032</v>
      </c>
      <c r="H340" s="12">
        <f t="shared" si="23"/>
        <v>37690002.965261258</v>
      </c>
    </row>
    <row r="341" spans="1:8" x14ac:dyDescent="0.25">
      <c r="A341" s="5">
        <v>23</v>
      </c>
      <c r="B341" s="14">
        <v>49341</v>
      </c>
      <c r="C341" s="11">
        <f t="shared" si="20"/>
        <v>29</v>
      </c>
      <c r="D341" s="6">
        <f t="shared" si="21"/>
        <v>37690002.965261258</v>
      </c>
      <c r="E341" s="6">
        <f>IF(E340&lt;&gt;-G340,E340,IF(A341&gt;12*(30-'Example TIC cashflows'!$G$11),-$G$4,PMT('Example TIC cashflows'!$G$10/12,360,H340,0,0)))</f>
        <v>-191590.83</v>
      </c>
      <c r="F341" s="12">
        <f t="shared" si="22"/>
        <v>-1.8406744755338877E-2</v>
      </c>
      <c r="G341" s="12">
        <f>D341*'Example TIC cashflows'!$G$10/12</f>
        <v>191590.84840674474</v>
      </c>
      <c r="H341" s="12">
        <f t="shared" si="23"/>
        <v>37690002.983668007</v>
      </c>
    </row>
    <row r="342" spans="1:8" x14ac:dyDescent="0.25">
      <c r="A342" s="9">
        <v>22</v>
      </c>
      <c r="B342" s="10">
        <v>49369</v>
      </c>
      <c r="C342" s="11">
        <f t="shared" si="20"/>
        <v>29</v>
      </c>
      <c r="D342" s="6">
        <f t="shared" si="21"/>
        <v>37690002.983668007</v>
      </c>
      <c r="E342" s="6">
        <f>IF(E341&lt;&gt;-G341,E341,IF(A342&gt;12*(30-'Example TIC cashflows'!$G$11),-$G$4,PMT('Example TIC cashflows'!$G$10/12,360,H341,0,0)))</f>
        <v>-191590.83</v>
      </c>
      <c r="F342" s="12">
        <f t="shared" si="22"/>
        <v>-1.8500312406104058E-2</v>
      </c>
      <c r="G342" s="12">
        <f>D342*'Example TIC cashflows'!$G$10/12</f>
        <v>191590.84850031239</v>
      </c>
      <c r="H342" s="12">
        <f t="shared" si="23"/>
        <v>37690003.00216832</v>
      </c>
    </row>
    <row r="343" spans="1:8" x14ac:dyDescent="0.25">
      <c r="A343" s="5">
        <v>21</v>
      </c>
      <c r="B343" s="14">
        <v>49400</v>
      </c>
      <c r="C343" s="11">
        <f t="shared" si="20"/>
        <v>29</v>
      </c>
      <c r="D343" s="6">
        <f t="shared" si="21"/>
        <v>37690003.00216832</v>
      </c>
      <c r="E343" s="6">
        <f>IF(E342&lt;&gt;-G342,E342,IF(A343&gt;12*(30-'Example TIC cashflows'!$G$11),-$G$4,PMT('Example TIC cashflows'!$G$10/12,360,H342,0,0)))</f>
        <v>-191590.83</v>
      </c>
      <c r="F343" s="12">
        <f t="shared" si="22"/>
        <v>-1.8594355642562732E-2</v>
      </c>
      <c r="G343" s="12">
        <f>D343*'Example TIC cashflows'!$G$10/12</f>
        <v>191590.84859435563</v>
      </c>
      <c r="H343" s="12">
        <f t="shared" si="23"/>
        <v>37690003.020762675</v>
      </c>
    </row>
    <row r="344" spans="1:8" x14ac:dyDescent="0.25">
      <c r="A344" s="9">
        <v>20</v>
      </c>
      <c r="B344" s="10">
        <v>49430</v>
      </c>
      <c r="C344" s="11">
        <f t="shared" si="20"/>
        <v>29</v>
      </c>
      <c r="D344" s="6">
        <f t="shared" si="21"/>
        <v>37690003.020762675</v>
      </c>
      <c r="E344" s="6">
        <f>IF(E343&lt;&gt;-G343,E343,IF(A344&gt;12*(30-'Example TIC cashflows'!$G$11),-$G$4,PMT('Example TIC cashflows'!$G$10/12,360,H343,0,0)))</f>
        <v>-191590.83</v>
      </c>
      <c r="F344" s="12">
        <f t="shared" si="22"/>
        <v>-1.8688876938540488E-2</v>
      </c>
      <c r="G344" s="12">
        <f>D344*'Example TIC cashflows'!$G$10/12</f>
        <v>191590.84868887693</v>
      </c>
      <c r="H344" s="12">
        <f t="shared" si="23"/>
        <v>37690003.039451554</v>
      </c>
    </row>
    <row r="345" spans="1:8" x14ac:dyDescent="0.25">
      <c r="A345" s="5">
        <v>19</v>
      </c>
      <c r="B345" s="14">
        <v>49461</v>
      </c>
      <c r="C345" s="11">
        <f t="shared" si="20"/>
        <v>29</v>
      </c>
      <c r="D345" s="6">
        <f t="shared" si="21"/>
        <v>37690003.039451554</v>
      </c>
      <c r="E345" s="6">
        <f>IF(E344&lt;&gt;-G344,E344,IF(A345&gt;12*(30-'Example TIC cashflows'!$G$11),-$G$4,PMT('Example TIC cashflows'!$G$10/12,360,H344,0,0)))</f>
        <v>-191590.83</v>
      </c>
      <c r="F345" s="12">
        <f t="shared" si="22"/>
        <v>-1.8783878738759086E-2</v>
      </c>
      <c r="G345" s="12">
        <f>D345*'Example TIC cashflows'!$G$10/12</f>
        <v>191590.84878387873</v>
      </c>
      <c r="H345" s="12">
        <f t="shared" si="23"/>
        <v>37690003.058235437</v>
      </c>
    </row>
    <row r="346" spans="1:8" x14ac:dyDescent="0.25">
      <c r="A346" s="9">
        <v>18</v>
      </c>
      <c r="B346" s="10">
        <v>49491</v>
      </c>
      <c r="C346" s="11">
        <f t="shared" si="20"/>
        <v>29</v>
      </c>
      <c r="D346" s="6">
        <f t="shared" si="21"/>
        <v>37690003.058235437</v>
      </c>
      <c r="E346" s="6">
        <f>IF(E345&lt;&gt;-G345,E345,IF(A346&gt;12*(30-'Example TIC cashflows'!$G$11),-$G$4,PMT('Example TIC cashflows'!$G$10/12,360,H345,0,0)))</f>
        <v>-191590.83</v>
      </c>
      <c r="F346" s="12">
        <f t="shared" si="22"/>
        <v>-1.8879363487940282E-2</v>
      </c>
      <c r="G346" s="12">
        <f>D346*'Example TIC cashflows'!$G$10/12</f>
        <v>191590.84887936348</v>
      </c>
      <c r="H346" s="12">
        <f t="shared" si="23"/>
        <v>37690003.077114806</v>
      </c>
    </row>
    <row r="347" spans="1:8" x14ac:dyDescent="0.25">
      <c r="A347" s="5">
        <v>17</v>
      </c>
      <c r="B347" s="14">
        <v>49522</v>
      </c>
      <c r="C347" s="11">
        <f t="shared" si="20"/>
        <v>29</v>
      </c>
      <c r="D347" s="6">
        <f t="shared" si="21"/>
        <v>37690003.077114806</v>
      </c>
      <c r="E347" s="6">
        <f>IF(E346&lt;&gt;-G346,E346,IF(A347&gt;12*(30-'Example TIC cashflows'!$G$11),-$G$4,PMT('Example TIC cashflows'!$G$10/12,360,H346,0,0)))</f>
        <v>-191590.83</v>
      </c>
      <c r="F347" s="12">
        <f t="shared" si="22"/>
        <v>-1.8975333601702005E-2</v>
      </c>
      <c r="G347" s="12">
        <f>D347*'Example TIC cashflows'!$G$10/12</f>
        <v>191590.84897533359</v>
      </c>
      <c r="H347" s="12">
        <f t="shared" si="23"/>
        <v>37690003.096090138</v>
      </c>
    </row>
    <row r="348" spans="1:8" x14ac:dyDescent="0.25">
      <c r="A348" s="9">
        <v>16</v>
      </c>
      <c r="B348" s="10">
        <v>49553</v>
      </c>
      <c r="C348" s="11">
        <f t="shared" si="20"/>
        <v>29</v>
      </c>
      <c r="D348" s="6">
        <f t="shared" si="21"/>
        <v>37690003.096090138</v>
      </c>
      <c r="E348" s="6">
        <f>IF(E347&lt;&gt;-G347,E347,IF(A348&gt;12*(30-'Example TIC cashflows'!$G$11),-$G$4,PMT('Example TIC cashflows'!$G$10/12,360,H347,0,0)))</f>
        <v>-191590.83</v>
      </c>
      <c r="F348" s="12">
        <f t="shared" si="22"/>
        <v>-1.9071791524766013E-2</v>
      </c>
      <c r="G348" s="12">
        <f>D348*'Example TIC cashflows'!$G$10/12</f>
        <v>191590.84907179151</v>
      </c>
      <c r="H348" s="12">
        <f t="shared" si="23"/>
        <v>37690003.115161933</v>
      </c>
    </row>
    <row r="349" spans="1:8" x14ac:dyDescent="0.25">
      <c r="A349" s="5">
        <v>15</v>
      </c>
      <c r="B349" s="14">
        <v>49583</v>
      </c>
      <c r="C349" s="11">
        <f t="shared" si="20"/>
        <v>29</v>
      </c>
      <c r="D349" s="6">
        <f t="shared" si="21"/>
        <v>37690003.115161933</v>
      </c>
      <c r="E349" s="6">
        <f>IF(E348&lt;&gt;-G348,E348,IF(A349&gt;12*(30-'Example TIC cashflows'!$G$11),-$G$4,PMT('Example TIC cashflows'!$G$10/12,360,H348,0,0)))</f>
        <v>-191590.83</v>
      </c>
      <c r="F349" s="12">
        <f t="shared" si="22"/>
        <v>-1.9168739847373217E-2</v>
      </c>
      <c r="G349" s="12">
        <f>D349*'Example TIC cashflows'!$G$10/12</f>
        <v>191590.84916873983</v>
      </c>
      <c r="H349" s="12">
        <f t="shared" si="23"/>
        <v>37690003.134330675</v>
      </c>
    </row>
    <row r="350" spans="1:8" x14ac:dyDescent="0.25">
      <c r="A350" s="9">
        <v>14</v>
      </c>
      <c r="B350" s="10">
        <v>49614</v>
      </c>
      <c r="C350" s="11">
        <f t="shared" si="20"/>
        <v>29</v>
      </c>
      <c r="D350" s="6">
        <f t="shared" si="21"/>
        <v>37690003.134330675</v>
      </c>
      <c r="E350" s="6">
        <f>IF(E349&lt;&gt;-G349,E349,IF(A350&gt;12*(30-'Example TIC cashflows'!$G$11),-$G$4,PMT('Example TIC cashflows'!$G$10/12,360,H349,0,0)))</f>
        <v>-191590.83</v>
      </c>
      <c r="F350" s="12">
        <f t="shared" si="22"/>
        <v>-1.9266180926933885E-2</v>
      </c>
      <c r="G350" s="12">
        <f>D350*'Example TIC cashflows'!$G$10/12</f>
        <v>191590.84926618091</v>
      </c>
      <c r="H350" s="12">
        <f t="shared" si="23"/>
        <v>37690003.153596856</v>
      </c>
    </row>
    <row r="351" spans="1:8" x14ac:dyDescent="0.25">
      <c r="A351" s="5">
        <v>13</v>
      </c>
      <c r="B351" s="14">
        <v>49644</v>
      </c>
      <c r="C351" s="11">
        <f t="shared" si="20"/>
        <v>29</v>
      </c>
      <c r="D351" s="6">
        <f t="shared" si="21"/>
        <v>37690003.153596856</v>
      </c>
      <c r="E351" s="6">
        <f>IF(E350&lt;&gt;-G350,E350,IF(A351&gt;12*(30-'Example TIC cashflows'!$G$11),-$G$4,PMT('Example TIC cashflows'!$G$10/12,360,H350,0,0)))</f>
        <v>-191590.83</v>
      </c>
      <c r="F351" s="12">
        <f t="shared" si="22"/>
        <v>-1.9364117353688926E-2</v>
      </c>
      <c r="G351" s="12">
        <f>D351*'Example TIC cashflows'!$G$10/12</f>
        <v>191590.84936411734</v>
      </c>
      <c r="H351" s="12">
        <f t="shared" si="23"/>
        <v>37690003.172960974</v>
      </c>
    </row>
    <row r="352" spans="1:8" x14ac:dyDescent="0.25">
      <c r="A352" s="9">
        <v>12</v>
      </c>
      <c r="B352" s="10">
        <v>49675</v>
      </c>
      <c r="C352" s="11">
        <f t="shared" si="20"/>
        <v>30</v>
      </c>
      <c r="D352" s="6">
        <f t="shared" si="21"/>
        <v>37690003.172960974</v>
      </c>
      <c r="E352" s="6">
        <f>IF(E351&lt;&gt;-G351,E351,IF(A352&gt;12*(30-'Example TIC cashflows'!$G$11),-$G$4,PMT('Example TIC cashflows'!$G$10/12,360,H351,0,0)))</f>
        <v>-191590.83</v>
      </c>
      <c r="F352" s="12">
        <f t="shared" si="22"/>
        <v>-1.9462551630567759E-2</v>
      </c>
      <c r="G352" s="12">
        <f>D352*'Example TIC cashflows'!$G$10/12</f>
        <v>191590.84946255162</v>
      </c>
      <c r="H352" s="12">
        <f t="shared" si="23"/>
        <v>37690003.19242353</v>
      </c>
    </row>
    <row r="353" spans="1:8" x14ac:dyDescent="0.25">
      <c r="A353" s="5">
        <v>11</v>
      </c>
      <c r="B353" s="14">
        <v>49706</v>
      </c>
      <c r="C353" s="11">
        <f t="shared" si="20"/>
        <v>30</v>
      </c>
      <c r="D353" s="6">
        <f t="shared" si="21"/>
        <v>37690003.19242353</v>
      </c>
      <c r="E353" s="6">
        <f>IF(E352&lt;&gt;-G352,E352,IF(A353&gt;12*(30-'Example TIC cashflows'!$G$11),-$G$4,PMT('Example TIC cashflows'!$G$10/12,360,H352,0,0)))</f>
        <v>-191590.83</v>
      </c>
      <c r="F353" s="12">
        <f t="shared" si="22"/>
        <v>-1.9561486289603636E-2</v>
      </c>
      <c r="G353" s="12">
        <f>D353*'Example TIC cashflows'!$G$10/12</f>
        <v>191590.84956148628</v>
      </c>
      <c r="H353" s="12">
        <f t="shared" si="23"/>
        <v>37690003.211985014</v>
      </c>
    </row>
    <row r="354" spans="1:8" x14ac:dyDescent="0.25">
      <c r="A354" s="9">
        <v>10</v>
      </c>
      <c r="B354" s="10">
        <v>49735</v>
      </c>
      <c r="C354" s="11">
        <f t="shared" si="20"/>
        <v>30</v>
      </c>
      <c r="D354" s="6">
        <f t="shared" si="21"/>
        <v>37690003.211985014</v>
      </c>
      <c r="E354" s="6">
        <f>IF(E353&lt;&gt;-G353,E353,IF(A354&gt;12*(30-'Example TIC cashflows'!$G$11),-$G$4,PMT('Example TIC cashflows'!$G$10/12,360,H353,0,0)))</f>
        <v>-191590.83</v>
      </c>
      <c r="F354" s="12">
        <f t="shared" si="22"/>
        <v>-1.9660923833725974E-2</v>
      </c>
      <c r="G354" s="12">
        <f>D354*'Example TIC cashflows'!$G$10/12</f>
        <v>191590.84966092382</v>
      </c>
      <c r="H354" s="12">
        <f t="shared" si="23"/>
        <v>37690003.231645942</v>
      </c>
    </row>
    <row r="355" spans="1:8" x14ac:dyDescent="0.25">
      <c r="A355" s="5">
        <v>9</v>
      </c>
      <c r="B355" s="14">
        <v>49766</v>
      </c>
      <c r="C355" s="11">
        <f t="shared" si="20"/>
        <v>30</v>
      </c>
      <c r="D355" s="6">
        <f t="shared" si="21"/>
        <v>37690003.231645942</v>
      </c>
      <c r="E355" s="6">
        <f>IF(E354&lt;&gt;-G354,E354,IF(A355&gt;12*(30-'Example TIC cashflows'!$G$11),-$G$4,PMT('Example TIC cashflows'!$G$10/12,360,H354,0,0)))</f>
        <v>-191590.83</v>
      </c>
      <c r="F355" s="12">
        <f t="shared" si="22"/>
        <v>-1.9760866882279515E-2</v>
      </c>
      <c r="G355" s="12">
        <f>D355*'Example TIC cashflows'!$G$10/12</f>
        <v>191590.84976086687</v>
      </c>
      <c r="H355" s="12">
        <f t="shared" si="23"/>
        <v>37690003.251406811</v>
      </c>
    </row>
    <row r="356" spans="1:8" x14ac:dyDescent="0.25">
      <c r="A356" s="9">
        <v>8</v>
      </c>
      <c r="B356" s="10">
        <v>49796</v>
      </c>
      <c r="C356" s="11">
        <f t="shared" si="20"/>
        <v>30</v>
      </c>
      <c r="D356" s="6">
        <f t="shared" si="21"/>
        <v>37690003.251406811</v>
      </c>
      <c r="E356" s="6">
        <f>IF(E355&lt;&gt;-G355,E355,IF(A356&gt;12*(30-'Example TIC cashflows'!$G$11),-$G$4,PMT('Example TIC cashflows'!$G$10/12,360,H355,0,0)))</f>
        <v>-191590.83</v>
      </c>
      <c r="F356" s="12">
        <f t="shared" si="22"/>
        <v>-1.9861317938193679E-2</v>
      </c>
      <c r="G356" s="12">
        <f>D356*'Example TIC cashflows'!$G$10/12</f>
        <v>191590.84986131793</v>
      </c>
      <c r="H356" s="12">
        <f t="shared" si="23"/>
        <v>37690003.271268129</v>
      </c>
    </row>
    <row r="357" spans="1:8" x14ac:dyDescent="0.25">
      <c r="A357" s="5">
        <v>7</v>
      </c>
      <c r="B357" s="14">
        <v>49827</v>
      </c>
      <c r="C357" s="11">
        <f t="shared" si="20"/>
        <v>30</v>
      </c>
      <c r="D357" s="6">
        <f t="shared" si="21"/>
        <v>37690003.271268129</v>
      </c>
      <c r="E357" s="6">
        <f>IF(E356&lt;&gt;-G356,E356,IF(A357&gt;12*(30-'Example TIC cashflows'!$G$11),-$G$4,PMT('Example TIC cashflows'!$G$10/12,360,H356,0,0)))</f>
        <v>-191590.83</v>
      </c>
      <c r="F357" s="12">
        <f t="shared" si="22"/>
        <v>-1.9962279679020867E-2</v>
      </c>
      <c r="G357" s="12">
        <f>D357*'Example TIC cashflows'!$G$10/12</f>
        <v>191590.84996227967</v>
      </c>
      <c r="H357" s="12">
        <f t="shared" si="23"/>
        <v>37690003.29123041</v>
      </c>
    </row>
    <row r="358" spans="1:8" x14ac:dyDescent="0.25">
      <c r="A358" s="9">
        <v>6</v>
      </c>
      <c r="B358" s="10">
        <v>49857</v>
      </c>
      <c r="C358" s="11">
        <f t="shared" si="20"/>
        <v>30</v>
      </c>
      <c r="D358" s="6">
        <f t="shared" si="21"/>
        <v>37690003.29123041</v>
      </c>
      <c r="E358" s="6">
        <f>IF(E357&lt;&gt;-G357,E357,IF(A358&gt;12*(30-'Example TIC cashflows'!$G$11),-$G$4,PMT('Example TIC cashflows'!$G$10/12,360,H357,0,0)))</f>
        <v>-191590.83</v>
      </c>
      <c r="F358" s="12">
        <f t="shared" si="22"/>
        <v>-2.0063754607690498E-2</v>
      </c>
      <c r="G358" s="12">
        <f>D358*'Example TIC cashflows'!$G$10/12</f>
        <v>191590.85006375459</v>
      </c>
      <c r="H358" s="12">
        <f t="shared" si="23"/>
        <v>37690003.311294168</v>
      </c>
    </row>
    <row r="359" spans="1:8" x14ac:dyDescent="0.25">
      <c r="A359" s="5">
        <v>5</v>
      </c>
      <c r="B359" s="14">
        <v>49888</v>
      </c>
      <c r="C359" s="11">
        <f t="shared" si="20"/>
        <v>30</v>
      </c>
      <c r="D359" s="6">
        <f t="shared" si="21"/>
        <v>37690003.311294168</v>
      </c>
      <c r="E359" s="6">
        <f>IF(E358&lt;&gt;-G358,E358,IF(A359&gt;12*(30-'Example TIC cashflows'!$G$11),-$G$4,PMT('Example TIC cashflows'!$G$10/12,360,H358,0,0)))</f>
        <v>-191590.83</v>
      </c>
      <c r="F359" s="12">
        <f t="shared" si="22"/>
        <v>-2.0165745372651145E-2</v>
      </c>
      <c r="G359" s="12">
        <f>D359*'Example TIC cashflows'!$G$10/12</f>
        <v>191590.85016574536</v>
      </c>
      <c r="H359" s="12">
        <f t="shared" si="23"/>
        <v>37690003.331459917</v>
      </c>
    </row>
    <row r="360" spans="1:8" x14ac:dyDescent="0.25">
      <c r="A360" s="9">
        <v>4</v>
      </c>
      <c r="B360" s="10">
        <v>49919</v>
      </c>
      <c r="C360" s="11">
        <f t="shared" si="20"/>
        <v>30</v>
      </c>
      <c r="D360" s="6">
        <f t="shared" si="21"/>
        <v>37690003.331459917</v>
      </c>
      <c r="E360" s="6">
        <f>IF(E359&lt;&gt;-G359,E359,IF(A360&gt;12*(30-'Example TIC cashflows'!$G$11),-$G$4,PMT('Example TIC cashflows'!$G$10/12,360,H359,0,0)))</f>
        <v>-191590.83</v>
      </c>
      <c r="F360" s="12">
        <f t="shared" si="22"/>
        <v>-2.0268254564143717E-2</v>
      </c>
      <c r="G360" s="12">
        <f>D360*'Example TIC cashflows'!$G$10/12</f>
        <v>191590.85026825455</v>
      </c>
      <c r="H360" s="12">
        <f t="shared" si="23"/>
        <v>37690003.351728171</v>
      </c>
    </row>
    <row r="361" spans="1:8" x14ac:dyDescent="0.25">
      <c r="A361" s="5">
        <v>3</v>
      </c>
      <c r="B361" s="14">
        <v>49949</v>
      </c>
      <c r="C361" s="11">
        <f t="shared" si="20"/>
        <v>30</v>
      </c>
      <c r="D361" s="6">
        <f t="shared" si="21"/>
        <v>37690003.351728171</v>
      </c>
      <c r="E361" s="6">
        <f>IF(E360&lt;&gt;-G360,E360,IF(A361&gt;12*(30-'Example TIC cashflows'!$G$11),-$G$4,PMT('Example TIC cashflows'!$G$10/12,360,H360,0,0)))</f>
        <v>-191590.83</v>
      </c>
      <c r="F361" s="12">
        <f t="shared" si="22"/>
        <v>-2.0371284888824448E-2</v>
      </c>
      <c r="G361" s="12">
        <f>D361*'Example TIC cashflows'!$G$10/12</f>
        <v>191590.85037128488</v>
      </c>
      <c r="H361" s="12">
        <f t="shared" si="23"/>
        <v>37690003.372099459</v>
      </c>
    </row>
    <row r="362" spans="1:8" x14ac:dyDescent="0.25">
      <c r="A362" s="9">
        <v>2</v>
      </c>
      <c r="B362" s="10">
        <v>49980</v>
      </c>
      <c r="C362" s="11">
        <f t="shared" si="20"/>
        <v>30</v>
      </c>
      <c r="D362" s="6">
        <f t="shared" si="21"/>
        <v>37690003.372099459</v>
      </c>
      <c r="E362" s="6">
        <f>IF(E361&lt;&gt;-G361,E361,IF(A362&gt;12*(30-'Example TIC cashflows'!$G$11),-$G$4,PMT('Example TIC cashflows'!$G$10/12,360,H361,0,0)))</f>
        <v>-191590.83</v>
      </c>
      <c r="F362" s="12">
        <f t="shared" si="22"/>
        <v>-2.0474838907830417E-2</v>
      </c>
      <c r="G362" s="12">
        <f>D362*'Example TIC cashflows'!$G$10/12</f>
        <v>191590.8504748389</v>
      </c>
      <c r="H362" s="12">
        <f t="shared" si="23"/>
        <v>37690003.392574303</v>
      </c>
    </row>
    <row r="363" spans="1:8" x14ac:dyDescent="0.25">
      <c r="A363" s="5">
        <v>1</v>
      </c>
      <c r="B363" s="14">
        <v>50010</v>
      </c>
      <c r="C363" s="11">
        <f t="shared" si="20"/>
        <v>30</v>
      </c>
      <c r="D363" s="6">
        <f t="shared" si="21"/>
        <v>37690003.392574303</v>
      </c>
      <c r="E363" s="6">
        <f>IF(E362&lt;&gt;-G362,E362,IF(A363&gt;12*(30-'Example TIC cashflows'!$G$11),-$G$4,PMT('Example TIC cashflows'!$G$10/12,360,H362,0,0)))</f>
        <v>-191590.83</v>
      </c>
      <c r="F363" s="12">
        <f t="shared" si="22"/>
        <v>-2.0578919386025518E-2</v>
      </c>
      <c r="G363" s="12">
        <f>D363*'Example TIC cashflows'!$G$10/12</f>
        <v>191590.85057891937</v>
      </c>
      <c r="H363" s="12">
        <f t="shared" si="23"/>
        <v>37690003.413153224</v>
      </c>
    </row>
  </sheetData>
  <sheetProtection selectLockedCells="1" selectUnlockedCells="1"/>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4:D4 C5:C363 F4:G363">
    <cfRule type="expression" dxfId="5" priority="1" stopIfTrue="1">
      <formula>NOT(Loan_Not_Paid)</formula>
    </cfRule>
    <cfRule type="expression" dxfId="4" priority="2" stopIfTrue="1">
      <formula>IF(ROW(B4)=Last_Row,TRUE,FALSE)</formula>
    </cfRule>
  </conditionalFormatting>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cfRule type="expression" dxfId="3" priority="3" stopIfTrue="1">
      <formula>NOT(Loan_Not_Paid)</formula>
    </cfRule>
    <cfRule type="expression" dxfId="2" priority="4" stopIfTrue="1">
      <formula>IF(ROW(A4)=Last_Row,TRUE,FALSE)</formula>
    </cfRule>
  </conditionalFormatting>
  <conditionalFormatting sqref="H4:H363">
    <cfRule type="expression" dxfId="1" priority="5" stopIfTrue="1">
      <formula>NOT(Loan_Not_Paid)</formula>
    </cfRule>
    <cfRule type="expression" dxfId="0" priority="6" stopIfTrue="1">
      <formula>IF(ROW(H4)=Last_Row,TRUE,FALSE)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TIC cashflows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Terminal Bloomberg</dc:creator>
  <cp:lastModifiedBy>Seamus Murphy</cp:lastModifiedBy>
  <dcterms:created xsi:type="dcterms:W3CDTF">2022-07-14T20:42:31Z</dcterms:created>
  <dcterms:modified xsi:type="dcterms:W3CDTF">2022-08-05T15:11:45Z</dcterms:modified>
</cp:coreProperties>
</file>